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65521" windowWidth="9150" windowHeight="10860" tabRatio="899" firstSheet="2" activeTab="9"/>
  </bookViews>
  <sheets>
    <sheet name="Описание" sheetId="1" r:id="rId1"/>
    <sheet name="Меню" sheetId="2" r:id="rId2"/>
    <sheet name="Забр.1" sheetId="3" r:id="rId3"/>
    <sheet name="Забр.2" sheetId="4" r:id="rId4"/>
    <sheet name="Забр.3" sheetId="5" r:id="rId5"/>
    <sheet name="Идём+запасной" sheetId="6" r:id="rId6"/>
    <sheet name="общее" sheetId="7" r:id="rId7"/>
    <sheet name="Смета" sheetId="8" r:id="rId8"/>
    <sheet name="Супы" sheetId="9" r:id="rId9"/>
    <sheet name="Упаковка" sheetId="10" r:id="rId10"/>
    <sheet name="Кто что несет" sheetId="11" r:id="rId11"/>
    <sheet name="Кто что несет (снаряга)" sheetId="12" r:id="rId12"/>
  </sheets>
  <definedNames>
    <definedName name="_xlnm._FilterDatabase" localSheetId="9" hidden="1">'Упаковка'!$B$3:$B$82</definedName>
  </definedNames>
  <calcPr fullCalcOnLoad="1"/>
</workbook>
</file>

<file path=xl/sharedStrings.xml><?xml version="1.0" encoding="utf-8"?>
<sst xmlns="http://schemas.openxmlformats.org/spreadsheetml/2006/main" count="2733" uniqueCount="452">
  <si>
    <t>манка</t>
  </si>
  <si>
    <t>сух.молоко</t>
  </si>
  <si>
    <t>изюм</t>
  </si>
  <si>
    <t>сахар</t>
  </si>
  <si>
    <t>пшенка</t>
  </si>
  <si>
    <t>рисовая</t>
  </si>
  <si>
    <t>рис</t>
  </si>
  <si>
    <t>геркулес</t>
  </si>
  <si>
    <t>лапша</t>
  </si>
  <si>
    <t>мясо</t>
  </si>
  <si>
    <t>масло</t>
  </si>
  <si>
    <t>специи</t>
  </si>
  <si>
    <t>картошка</t>
  </si>
  <si>
    <t>гречка</t>
  </si>
  <si>
    <t>пакет супа</t>
  </si>
  <si>
    <t>консерва</t>
  </si>
  <si>
    <t>супец с конс.</t>
  </si>
  <si>
    <t>подкормка</t>
  </si>
  <si>
    <t>обед-перекус</t>
  </si>
  <si>
    <t>колбаса</t>
  </si>
  <si>
    <t>сыр</t>
  </si>
  <si>
    <t>плавленный сыр</t>
  </si>
  <si>
    <t>сало</t>
  </si>
  <si>
    <t>паштет</t>
  </si>
  <si>
    <t>печенье*2</t>
  </si>
  <si>
    <t>сухари покупн.</t>
  </si>
  <si>
    <t>сушки</t>
  </si>
  <si>
    <t>конф. шок.</t>
  </si>
  <si>
    <t>конф. батон.</t>
  </si>
  <si>
    <t>конф. ирис</t>
  </si>
  <si>
    <t>конф. карамель.</t>
  </si>
  <si>
    <t>печенье</t>
  </si>
  <si>
    <t>курага</t>
  </si>
  <si>
    <t>арахис</t>
  </si>
  <si>
    <t>шоколад</t>
  </si>
  <si>
    <t>аскорбинка</t>
  </si>
  <si>
    <t>гематоген</t>
  </si>
  <si>
    <t>лимонка</t>
  </si>
  <si>
    <t>кетчуп</t>
  </si>
  <si>
    <t>чеснок</t>
  </si>
  <si>
    <t>лук</t>
  </si>
  <si>
    <t>соль</t>
  </si>
  <si>
    <t>лавр.лист</t>
  </si>
  <si>
    <t>кубик бульон.</t>
  </si>
  <si>
    <t>кол-во раз</t>
  </si>
  <si>
    <t>сгущенка</t>
  </si>
  <si>
    <t>питье</t>
  </si>
  <si>
    <t>чай</t>
  </si>
  <si>
    <t>кофе</t>
  </si>
  <si>
    <t>кисель</t>
  </si>
  <si>
    <t>какао</t>
  </si>
  <si>
    <t>общее кол-во грамм</t>
  </si>
  <si>
    <t>сухари</t>
  </si>
  <si>
    <t>финики</t>
  </si>
  <si>
    <t>кол-во человек</t>
  </si>
  <si>
    <t>продукты</t>
  </si>
  <si>
    <t>суп-пакет</t>
  </si>
  <si>
    <t>мол. каши</t>
  </si>
  <si>
    <t>обед</t>
  </si>
  <si>
    <t>ИТОГО</t>
  </si>
  <si>
    <t>тушенка</t>
  </si>
  <si>
    <t>рыбная консерва</t>
  </si>
  <si>
    <t>человек/день</t>
  </si>
  <si>
    <t>конф. Батончики</t>
  </si>
  <si>
    <t>кто покупает</t>
  </si>
  <si>
    <t>все вместе, грамм</t>
  </si>
  <si>
    <t>кол-во штук</t>
  </si>
  <si>
    <t>стоимость</t>
  </si>
  <si>
    <t>кол-во грамм на группу (на 1 раз)</t>
  </si>
  <si>
    <t>чел/день</t>
  </si>
  <si>
    <t>Реально весит, грамм</t>
  </si>
  <si>
    <t>итого</t>
  </si>
  <si>
    <t>козинак</t>
  </si>
  <si>
    <t>сухое горючее</t>
  </si>
  <si>
    <t>мусорные пакеты</t>
  </si>
  <si>
    <t>нуга</t>
  </si>
  <si>
    <t>кол-во дней</t>
  </si>
  <si>
    <t>ассорти</t>
  </si>
  <si>
    <t>вес продукта на 1 чел.</t>
  </si>
  <si>
    <t>ячневая</t>
  </si>
  <si>
    <t>яичный порошек</t>
  </si>
  <si>
    <t>морковь суш</t>
  </si>
  <si>
    <t>картофан суш</t>
  </si>
  <si>
    <t>ассорти мясное</t>
  </si>
  <si>
    <t>рыба</t>
  </si>
  <si>
    <t>омлет</t>
  </si>
  <si>
    <t>яичный порошок</t>
  </si>
  <si>
    <t>мол. лапша</t>
  </si>
  <si>
    <t>смесь сухофруктов</t>
  </si>
  <si>
    <t>орех</t>
  </si>
  <si>
    <t>медовая смесь</t>
  </si>
  <si>
    <t>майонез</t>
  </si>
  <si>
    <t>морковь</t>
  </si>
  <si>
    <t>супец с ассорти</t>
  </si>
  <si>
    <t>сладких</t>
  </si>
  <si>
    <t>не сладких</t>
  </si>
  <si>
    <t>маршрут</t>
  </si>
  <si>
    <t>что</t>
  </si>
  <si>
    <t>вид</t>
  </si>
  <si>
    <t>ужин</t>
  </si>
  <si>
    <t>завтрак</t>
  </si>
  <si>
    <t>Рис</t>
  </si>
  <si>
    <t>Итого</t>
  </si>
  <si>
    <t>Раз</t>
  </si>
  <si>
    <t>Порции</t>
  </si>
  <si>
    <t>Уха</t>
  </si>
  <si>
    <t>Щи</t>
  </si>
  <si>
    <t>Борщ</t>
  </si>
  <si>
    <t>Капуста</t>
  </si>
  <si>
    <t>Свекла</t>
  </si>
  <si>
    <t>Картошка</t>
  </si>
  <si>
    <t>Морковь</t>
  </si>
  <si>
    <t>Лук</t>
  </si>
  <si>
    <t>Гуляш</t>
  </si>
  <si>
    <t>Перец</t>
  </si>
  <si>
    <t>Томаты</t>
  </si>
  <si>
    <t>Травки</t>
  </si>
  <si>
    <t>Коренья</t>
  </si>
  <si>
    <t>Ракушки</t>
  </si>
  <si>
    <t>Первая часть похода, с коэффициентом</t>
  </si>
  <si>
    <t>горячая кружка</t>
  </si>
  <si>
    <t>сахарозаменитель</t>
  </si>
  <si>
    <t>сух яблок и груш</t>
  </si>
  <si>
    <t>колбаса, сервелат</t>
  </si>
  <si>
    <t>лимон с сах.</t>
  </si>
  <si>
    <t>клюква с сах.</t>
  </si>
  <si>
    <t>сух. яблоки и груш</t>
  </si>
  <si>
    <t xml:space="preserve">суп б/к с мясом </t>
  </si>
  <si>
    <t>суп б/к с туш.</t>
  </si>
  <si>
    <t>бензин</t>
  </si>
  <si>
    <t>с бензином</t>
  </si>
  <si>
    <t>без бензина</t>
  </si>
  <si>
    <t>продукт</t>
  </si>
  <si>
    <t>вес, грамм</t>
  </si>
  <si>
    <t>баллоны</t>
  </si>
  <si>
    <t>палатки (2 шт.)</t>
  </si>
  <si>
    <t>печки+стеклоткань</t>
  </si>
  <si>
    <t>крючья</t>
  </si>
  <si>
    <t>сух. горючее</t>
  </si>
  <si>
    <t>топор</t>
  </si>
  <si>
    <t>ледобуры</t>
  </si>
  <si>
    <t>солнечные батареи</t>
  </si>
  <si>
    <t>рации+акк.</t>
  </si>
  <si>
    <t>карабины (35 шт.)</t>
  </si>
  <si>
    <t>фотоаппарат</t>
  </si>
  <si>
    <t>котлы</t>
  </si>
  <si>
    <t>поварешка</t>
  </si>
  <si>
    <t>рем. набор</t>
  </si>
  <si>
    <t>аптечка</t>
  </si>
  <si>
    <t>карта+компас</t>
  </si>
  <si>
    <t>свечи</t>
  </si>
  <si>
    <t>различные мыла</t>
  </si>
  <si>
    <t>фонари</t>
  </si>
  <si>
    <t>петли</t>
  </si>
  <si>
    <t>верхонки дежурные</t>
  </si>
  <si>
    <t>пила</t>
  </si>
  <si>
    <t>туал.бумага</t>
  </si>
  <si>
    <t>губка</t>
  </si>
  <si>
    <t>реально</t>
  </si>
  <si>
    <t>халва</t>
  </si>
  <si>
    <t>на чел/сутки</t>
  </si>
  <si>
    <t>на чел всего</t>
  </si>
  <si>
    <t>Сухие овощи, г</t>
  </si>
  <si>
    <t>кукурузка</t>
  </si>
  <si>
    <t>кукурузная</t>
  </si>
  <si>
    <t>день похода</t>
  </si>
  <si>
    <t>чечевица</t>
  </si>
  <si>
    <t>плов</t>
  </si>
  <si>
    <t>масло раст.</t>
  </si>
  <si>
    <t>сух. хлопья</t>
  </si>
  <si>
    <t>хлопья</t>
  </si>
  <si>
    <t>икра</t>
  </si>
  <si>
    <t>яйца</t>
  </si>
  <si>
    <t>конф. шок*2</t>
  </si>
  <si>
    <t>прикорм в день</t>
  </si>
  <si>
    <t>раст. масло</t>
  </si>
  <si>
    <t>лук (для плова)</t>
  </si>
  <si>
    <t>морковь (для плова)</t>
  </si>
  <si>
    <t>конф. шок</t>
  </si>
  <si>
    <t>конф. карамель</t>
  </si>
  <si>
    <t>россыпь</t>
  </si>
  <si>
    <t>рафинад</t>
  </si>
  <si>
    <t>сухие хлопья</t>
  </si>
  <si>
    <t>надо горький</t>
  </si>
  <si>
    <t>икра красная</t>
  </si>
  <si>
    <t>Сущеные овощи для супов</t>
  </si>
  <si>
    <t>д.б. яичная</t>
  </si>
  <si>
    <t>российское</t>
  </si>
  <si>
    <t>красная</t>
  </si>
  <si>
    <t>глазированные "для завтрака"</t>
  </si>
  <si>
    <t>лимонная кислота</t>
  </si>
  <si>
    <t>для плова</t>
  </si>
  <si>
    <t>лишнее</t>
  </si>
  <si>
    <t>несет чел</t>
  </si>
  <si>
    <t>палатка</t>
  </si>
  <si>
    <t>дуги</t>
  </si>
  <si>
    <t>тент</t>
  </si>
  <si>
    <t>реп 8 мм</t>
  </si>
  <si>
    <t>кухня</t>
  </si>
  <si>
    <t>жесть</t>
  </si>
  <si>
    <t>крутилки и тп.</t>
  </si>
  <si>
    <t>щит</t>
  </si>
  <si>
    <t>лопата</t>
  </si>
  <si>
    <t>карабины</t>
  </si>
  <si>
    <t>горелка</t>
  </si>
  <si>
    <t>лампа</t>
  </si>
  <si>
    <t>фотик</t>
  </si>
  <si>
    <t>камера</t>
  </si>
  <si>
    <t>спальник</t>
  </si>
  <si>
    <t>спирт</t>
  </si>
  <si>
    <t>верёвка 9мм</t>
  </si>
  <si>
    <t>верёвка 10мм</t>
  </si>
  <si>
    <t>ремнабор</t>
  </si>
  <si>
    <t>горын</t>
  </si>
  <si>
    <t>навигатор</t>
  </si>
  <si>
    <t>надо   кг</t>
  </si>
  <si>
    <t>надо   литр</t>
  </si>
  <si>
    <t>конф. батончики</t>
  </si>
  <si>
    <t>шт.</t>
  </si>
  <si>
    <t>газ</t>
  </si>
  <si>
    <t xml:space="preserve">кр.перец  </t>
  </si>
  <si>
    <t xml:space="preserve">черн перец </t>
  </si>
  <si>
    <t xml:space="preserve">паприка </t>
  </si>
  <si>
    <t xml:space="preserve">кориандр </t>
  </si>
  <si>
    <t xml:space="preserve">аджика </t>
  </si>
  <si>
    <t xml:space="preserve">хмели-сунели </t>
  </si>
  <si>
    <t xml:space="preserve">укроп </t>
  </si>
  <si>
    <t xml:space="preserve">петрушка </t>
  </si>
  <si>
    <t xml:space="preserve">лук </t>
  </si>
  <si>
    <t xml:space="preserve">карри </t>
  </si>
  <si>
    <t>чел.</t>
  </si>
  <si>
    <t>220 гр баллон диклофоз</t>
  </si>
  <si>
    <t>пакет-суп(овощи)</t>
  </si>
  <si>
    <t>в пластиках, хохланд</t>
  </si>
  <si>
    <t>Название</t>
  </si>
  <si>
    <t>Сложность</t>
  </si>
  <si>
    <t>Забр.1</t>
  </si>
  <si>
    <t>Забр.2</t>
  </si>
  <si>
    <t>Забр.3</t>
  </si>
  <si>
    <t>Идём</t>
  </si>
  <si>
    <t>Запасной</t>
  </si>
  <si>
    <t>1-3А</t>
  </si>
  <si>
    <t>2-3А</t>
  </si>
  <si>
    <t>Несём на себе, г/чел</t>
  </si>
  <si>
    <t>Вес, г/чел/день</t>
  </si>
  <si>
    <t>Вес</t>
  </si>
  <si>
    <t>Номер</t>
  </si>
  <si>
    <r>
      <rPr>
        <sz val="10"/>
        <rFont val="Calibri"/>
        <family val="2"/>
      </rPr>
      <t>минус</t>
    </r>
    <r>
      <rPr>
        <sz val="10"/>
        <rFont val="Arial Cyr"/>
        <family val="0"/>
      </rPr>
      <t xml:space="preserve"> забр.1</t>
    </r>
  </si>
  <si>
    <r>
      <rPr>
        <sz val="10"/>
        <rFont val="Calibri"/>
        <family val="2"/>
      </rPr>
      <t>минус</t>
    </r>
    <r>
      <rPr>
        <sz val="10"/>
        <rFont val="Arial Cyr"/>
        <family val="0"/>
      </rPr>
      <t xml:space="preserve"> забр.2</t>
    </r>
  </si>
  <si>
    <r>
      <rPr>
        <sz val="10"/>
        <rFont val="Calibri"/>
        <family val="2"/>
      </rPr>
      <t>минус</t>
    </r>
    <r>
      <rPr>
        <sz val="10"/>
        <rFont val="Arial Cyr"/>
        <family val="0"/>
      </rPr>
      <t xml:space="preserve"> забр.3</t>
    </r>
  </si>
  <si>
    <r>
      <rPr>
        <sz val="10"/>
        <rFont val="Calibri"/>
        <family val="2"/>
      </rPr>
      <t>плюс</t>
    </r>
    <r>
      <rPr>
        <sz val="10"/>
        <rFont val="Arial Cyr"/>
        <family val="0"/>
      </rPr>
      <t xml:space="preserve"> забр.3</t>
    </r>
  </si>
  <si>
    <r>
      <rPr>
        <sz val="10"/>
        <rFont val="Calibri"/>
        <family val="2"/>
      </rPr>
      <t>плюс</t>
    </r>
    <r>
      <rPr>
        <sz val="10"/>
        <rFont val="Arial Cyr"/>
        <family val="0"/>
      </rPr>
      <t xml:space="preserve"> забр.1</t>
    </r>
  </si>
  <si>
    <r>
      <rPr>
        <sz val="10"/>
        <rFont val="Calibri"/>
        <family val="2"/>
      </rPr>
      <t>плюс</t>
    </r>
    <r>
      <rPr>
        <sz val="10"/>
        <rFont val="Arial Cyr"/>
        <family val="0"/>
      </rPr>
      <t xml:space="preserve"> забр.2</t>
    </r>
  </si>
  <si>
    <t>всего</t>
  </si>
  <si>
    <t>Таблица колец</t>
  </si>
  <si>
    <t>личка</t>
  </si>
  <si>
    <t>общественное</t>
  </si>
  <si>
    <t>еда</t>
  </si>
  <si>
    <t>багаж</t>
  </si>
  <si>
    <t>ручная кладь</t>
  </si>
  <si>
    <t>на себе</t>
  </si>
  <si>
    <t>Вес на чел, кг</t>
  </si>
  <si>
    <t>Можно вести, кг</t>
  </si>
  <si>
    <t>перевес на чел, кг</t>
  </si>
  <si>
    <t>Примечание</t>
  </si>
  <si>
    <t>мясо-чипсы</t>
  </si>
  <si>
    <t>забр.1</t>
  </si>
  <si>
    <t>полудневка</t>
  </si>
  <si>
    <t>забр.2</t>
  </si>
  <si>
    <t>забр.3</t>
  </si>
  <si>
    <t>идём</t>
  </si>
  <si>
    <t>запасной</t>
  </si>
  <si>
    <t>плов, печенье, сладкое, сухарь, чай</t>
  </si>
  <si>
    <t>кукурузка, печенье, сладкое, сухарь, чай</t>
  </si>
  <si>
    <t>геркулес, печенье, сладкое, сухарь, чай</t>
  </si>
  <si>
    <t>суп, печенье, сладкое, сухарь, чай</t>
  </si>
  <si>
    <t>манка, печенье, сладкое, сухарь, чай</t>
  </si>
  <si>
    <t>рисовая каша, печенье, сладкое, сухарь, чай</t>
  </si>
  <si>
    <t>чечевица, печенье, сладкое, сухарь, чай</t>
  </si>
  <si>
    <t>омлет, печенье, сладкое, сухарь, чай</t>
  </si>
  <si>
    <t>ячневая, печенье, сладкое, сухарь, чай</t>
  </si>
  <si>
    <t>мол. лапша, печенье, сладкое, сухарь, чай</t>
  </si>
  <si>
    <t>картошка с мясом, печенье, сладкое, сухарь, чай</t>
  </si>
  <si>
    <t>рис с мясом, печенье, сладкое, сухарь, чай</t>
  </si>
  <si>
    <t>пшенка, печенье, сладкое, сухарь, чай</t>
  </si>
  <si>
    <t>сало, сыр, колбаса, печенье, сладкое, сухарь, чай</t>
  </si>
  <si>
    <t>сало, сыр, колбаса,печенье, сладкое, сухарь, чай, шоколад</t>
  </si>
  <si>
    <t>лапша с сыром, печенье, сладкое, сухарь, чай</t>
  </si>
  <si>
    <t>3А (обед разд.)</t>
  </si>
  <si>
    <t>гречка с мясом, печенье, сладкое, сухарь, чай</t>
  </si>
  <si>
    <t>сало, сыр, рыба, печенье, сладкое, сухарь, чай</t>
  </si>
  <si>
    <t>сало, сыр, колбаса, печенье, сладкое, сухарь, чай, супчик</t>
  </si>
  <si>
    <t>сало, сыр, рыба, печенье, сладкое, сухарь, чай, супчик</t>
  </si>
  <si>
    <t>рисовая, печенье, сладкое, сухарь, чай</t>
  </si>
  <si>
    <r>
      <t xml:space="preserve">Заброска на </t>
    </r>
    <r>
      <rPr>
        <b/>
        <u val="single"/>
        <sz val="14"/>
        <rFont val="Arial Cyr"/>
        <family val="2"/>
      </rPr>
      <t>6 дней,</t>
    </r>
    <r>
      <rPr>
        <b/>
        <sz val="14"/>
        <rFont val="Arial Cyr"/>
        <family val="2"/>
      </rPr>
      <t xml:space="preserve"> 6 чел.</t>
    </r>
  </si>
  <si>
    <r>
      <t xml:space="preserve">Заброска на </t>
    </r>
    <r>
      <rPr>
        <b/>
        <u val="single"/>
        <sz val="14"/>
        <rFont val="Arial Cyr"/>
        <family val="2"/>
      </rPr>
      <t>3 дня,</t>
    </r>
    <r>
      <rPr>
        <b/>
        <sz val="14"/>
        <rFont val="Arial Cyr"/>
        <family val="2"/>
      </rPr>
      <t xml:space="preserve"> 6 чел.</t>
    </r>
  </si>
  <si>
    <r>
      <t>Поход на 21</t>
    </r>
    <r>
      <rPr>
        <b/>
        <u val="single"/>
        <sz val="14"/>
        <rFont val="Arial Cyr"/>
        <family val="2"/>
      </rPr>
      <t xml:space="preserve"> день,</t>
    </r>
    <r>
      <rPr>
        <b/>
        <sz val="14"/>
        <rFont val="Arial Cyr"/>
        <family val="2"/>
      </rPr>
      <t xml:space="preserve"> 6 чел.</t>
    </r>
  </si>
  <si>
    <t>сало, сыр, рыба, печенье, сладкое, сухарь, чай, гор.шоколад</t>
  </si>
  <si>
    <t>сало, сыр, рыба, сладкое, сухарь, чай, оладушки</t>
  </si>
  <si>
    <t>чечевица, печенье, сладкое, сухарь, компот</t>
  </si>
  <si>
    <t>рис с мясом, печенье, сладкое, сухарь, кисель</t>
  </si>
  <si>
    <t>оладушки</t>
  </si>
  <si>
    <t>мука</t>
  </si>
  <si>
    <t>сода</t>
  </si>
  <si>
    <t>горячий шоколад</t>
  </si>
  <si>
    <t xml:space="preserve">Количество дней </t>
  </si>
  <si>
    <t>Сколько лежит, дней</t>
  </si>
  <si>
    <t>гречка с мясом, печенье, сладкое, сухарь, кисель</t>
  </si>
  <si>
    <t>сало, сыр, рыба, печенье, сладкое, сухарь, чай, шоколад</t>
  </si>
  <si>
    <t>лапша с сыром, печенье, сладкое, сухарь, компот</t>
  </si>
  <si>
    <t>суп, печенье, сладкое, сухарь, кисель</t>
  </si>
  <si>
    <t>пшенка, печенье, сладкое, сухарь, какао</t>
  </si>
  <si>
    <r>
      <t>Кольцо на 6</t>
    </r>
    <r>
      <rPr>
        <b/>
        <u val="single"/>
        <sz val="14"/>
        <rFont val="Arial Cyr"/>
        <family val="2"/>
      </rPr>
      <t xml:space="preserve"> дней+1 запасной,</t>
    </r>
    <r>
      <rPr>
        <b/>
        <sz val="14"/>
        <rFont val="Arial Cyr"/>
        <family val="2"/>
      </rPr>
      <t xml:space="preserve"> 6 чел.</t>
    </r>
  </si>
  <si>
    <t>штучек</t>
  </si>
  <si>
    <t>на человека</t>
  </si>
  <si>
    <t>кг сырого фарша</t>
  </si>
  <si>
    <t>общий</t>
  </si>
  <si>
    <t>количество людей</t>
  </si>
  <si>
    <t>геркулес, печенье, сладкое, сухарь, какао</t>
  </si>
  <si>
    <t>лапша БП</t>
  </si>
  <si>
    <t>сало, сыр, колбаса, печенье, сладкое, сухарь, чай, лапша БП</t>
  </si>
  <si>
    <t>упаковок</t>
  </si>
  <si>
    <t>манка, печенье, сладкое, сухарь, какао</t>
  </si>
  <si>
    <t>сало, пл.сыр, рыба, печенье, сладкое, сухарь, чай</t>
  </si>
  <si>
    <t>сало, пл.сыр, рыба, печенье, сладкое, сухарь, чай, гор. шоколад</t>
  </si>
  <si>
    <t>сало, пл.сыр, колбаса, печенье, сладкое, сухарь, чай, лапша БП</t>
  </si>
  <si>
    <t>мед</t>
  </si>
  <si>
    <t>кулеш пшено, печенье, сладкое, сухарь, чай</t>
  </si>
  <si>
    <t>кулеш</t>
  </si>
  <si>
    <t>пшено</t>
  </si>
  <si>
    <t>Харчо</t>
  </si>
  <si>
    <t>2 банки</t>
  </si>
  <si>
    <t>можно купить в Душанбе, кг</t>
  </si>
  <si>
    <t>11 шт.</t>
  </si>
  <si>
    <t>твердый, можно в вакуумной упаковке (Мария Ра)</t>
  </si>
  <si>
    <t>в пластиках или уголках, хохланд</t>
  </si>
  <si>
    <t>топленое</t>
  </si>
  <si>
    <t>вместе с луком и морковью - зервак</t>
  </si>
  <si>
    <t>глазированные, малютки</t>
  </si>
  <si>
    <t>в пакете, обмотать скотчем</t>
  </si>
  <si>
    <t>6 шт</t>
  </si>
  <si>
    <t>в пакетиках</t>
  </si>
  <si>
    <t>1 на 2 человека</t>
  </si>
  <si>
    <t>для компота</t>
  </si>
  <si>
    <t xml:space="preserve">Схема похода </t>
  </si>
  <si>
    <t>несет 1 чел., г</t>
  </si>
  <si>
    <t>без бензина, г</t>
  </si>
  <si>
    <t>с бензином, г</t>
  </si>
  <si>
    <t>г/человек/день</t>
  </si>
  <si>
    <r>
      <t xml:space="preserve">Поход V к.с. В Фаны на </t>
    </r>
    <r>
      <rPr>
        <b/>
        <u val="single"/>
        <sz val="14"/>
        <rFont val="Arial Cyr"/>
        <family val="2"/>
      </rPr>
      <t>22 дня,</t>
    </r>
    <r>
      <rPr>
        <b/>
        <sz val="14"/>
        <rFont val="Arial Cyr"/>
        <family val="2"/>
      </rPr>
      <t xml:space="preserve"> 6 чел.</t>
    </r>
  </si>
  <si>
    <t>мешки сахарные 50 кг</t>
  </si>
  <si>
    <t>мешки мусорные полиэтил., 120л</t>
  </si>
  <si>
    <t>черн, зеленый, каркаде, пропорция 2/1, Dilmah</t>
  </si>
  <si>
    <t>Илецкая</t>
  </si>
  <si>
    <t>нутряной жир</t>
  </si>
  <si>
    <t>забр. 2</t>
  </si>
  <si>
    <t>забр. 3</t>
  </si>
  <si>
    <t>манка 1 раз</t>
  </si>
  <si>
    <t>пшенка 1 раз</t>
  </si>
  <si>
    <t>кулеш 1 раз</t>
  </si>
  <si>
    <t>плов 1020 1 раз, рис 360 1 раз, рис.каша 270 1 раз</t>
  </si>
  <si>
    <t>рис 1 раз</t>
  </si>
  <si>
    <t>рис.каша 1 раз</t>
  </si>
  <si>
    <t>геркулес 1 раз</t>
  </si>
  <si>
    <t>ргеркулес 1 раз</t>
  </si>
  <si>
    <t>геркулес 2 раза</t>
  </si>
  <si>
    <t>ячневая 1 раз</t>
  </si>
  <si>
    <t>кукурузка 1 раз</t>
  </si>
  <si>
    <t>омлет 1 раз</t>
  </si>
  <si>
    <t>лапша 1 раз</t>
  </si>
  <si>
    <t>мол. лапша 1 раз</t>
  </si>
  <si>
    <t>сух. молоко 6 раз</t>
  </si>
  <si>
    <t>сух. молоко 2 раза</t>
  </si>
  <si>
    <t>сух. молоко 10 раз</t>
  </si>
  <si>
    <t>изюм в кашу 4 раза</t>
  </si>
  <si>
    <t>изюм в кашу 2 раза</t>
  </si>
  <si>
    <t>изюм в кашу 3 раза</t>
  </si>
  <si>
    <t>гречка 1 раз</t>
  </si>
  <si>
    <t>гречка 2 раза</t>
  </si>
  <si>
    <t>картошка 1 раз</t>
  </si>
  <si>
    <t>картошка 2 раза</t>
  </si>
  <si>
    <t>чечевица 1 раз</t>
  </si>
  <si>
    <t>1 раз</t>
  </si>
  <si>
    <t>2 раза</t>
  </si>
  <si>
    <t>суп</t>
  </si>
  <si>
    <t>тушняк, 7 раз</t>
  </si>
  <si>
    <t>тушняк, 4 раза</t>
  </si>
  <si>
    <t>мясо 3 раза</t>
  </si>
  <si>
    <t>разложить по вкладке Суп, подписать названия супов, уха в "Идём"</t>
  </si>
  <si>
    <t>рыба 3 раза</t>
  </si>
  <si>
    <t>рыба 2 раза</t>
  </si>
  <si>
    <t>колбаса 3 раза</t>
  </si>
  <si>
    <t>колбаса 1 раз</t>
  </si>
  <si>
    <t>сыр обед 6 раз</t>
  </si>
  <si>
    <t>сыр обед 360 гр 3 раза, сыр в лапшу 100 гр 1 раз</t>
  </si>
  <si>
    <t>сыр обед 450 гр 3 раз, сыр в лапшу 120 гр 1 раз</t>
  </si>
  <si>
    <t>сыр обед 900 гр 6 раз, сыр в лапшу 120 гр 1 раз</t>
  </si>
  <si>
    <t>плав. сыр обед 3 раза</t>
  </si>
  <si>
    <t>хохланд, треугольничками, 18 шт</t>
  </si>
  <si>
    <t>сахар рафинад 1620гр, сахар каша 360гр 3 раза</t>
  </si>
  <si>
    <t>сахар рафинад 1620гр, сахар каша 360гр 4 раза</t>
  </si>
  <si>
    <t>сахар рафинад 810гр, сахар каша 180гр 2 раза</t>
  </si>
  <si>
    <t>сахар рафинад 1890гр, сахар каша 432гр 6 раз</t>
  </si>
  <si>
    <t>сало обед 900 гр 6 раз</t>
  </si>
  <si>
    <t>сало обед 900 гр 6 раз, сало в кулеш 120 гр 1 раз</t>
  </si>
  <si>
    <t>сало обед450 гр 3 раза, сало в кулеш 120 гр 1 раз</t>
  </si>
  <si>
    <t>масло 6 раз</t>
  </si>
  <si>
    <t>масло 3 раза</t>
  </si>
  <si>
    <t>масло топленое</t>
  </si>
  <si>
    <t>масло 7 раз</t>
  </si>
  <si>
    <t>для плова 1 раз</t>
  </si>
  <si>
    <t>халва 3 раза</t>
  </si>
  <si>
    <t>халва 4 раза</t>
  </si>
  <si>
    <t>халва 2 раза</t>
  </si>
  <si>
    <t>лучше разрезать на куски</t>
  </si>
  <si>
    <t>2 шт</t>
  </si>
  <si>
    <t>4 шт</t>
  </si>
  <si>
    <t>3 шт</t>
  </si>
  <si>
    <t>поделить в пропорции 2/2/1/2</t>
  </si>
  <si>
    <t>150-200 грамм кофе берем сразу в начале и носим!</t>
  </si>
  <si>
    <t>по пол пачки на 2х человек</t>
  </si>
  <si>
    <t>примечание</t>
  </si>
  <si>
    <t>кто пакует</t>
  </si>
  <si>
    <t>Лёня</t>
  </si>
  <si>
    <t>Катя</t>
  </si>
  <si>
    <t>можно нордик, разные</t>
  </si>
  <si>
    <t>красная обязательно! Мистраль или http://bobovye.ucoz.ru/photo/chtoby_chechevica_kak_sleduet_razvarilas_478x642www_fa/1-0-111</t>
  </si>
  <si>
    <t>Лена</t>
  </si>
  <si>
    <t>Роллтон хорошая</t>
  </si>
  <si>
    <t>Женя</t>
  </si>
  <si>
    <t>Семён</t>
  </si>
  <si>
    <t>каждый по 1050 гр</t>
  </si>
  <si>
    <t>Жора</t>
  </si>
  <si>
    <t>зервак для плова 1500 гр 1 раз</t>
  </si>
  <si>
    <t>черный, зеленый, каркаде, пропорция 2/1, Dilmah</t>
  </si>
  <si>
    <t>в банке, консервированная</t>
  </si>
  <si>
    <t>в пропорции 1/1 сахар+лимон</t>
  </si>
  <si>
    <t>в пропорции 1/1 сахар+клюква</t>
  </si>
  <si>
    <t>в брикетах или пакетиках. Чтобы в составе было по минимуму сахара</t>
  </si>
  <si>
    <t>российский, который варить</t>
  </si>
  <si>
    <t>надо горький, бабевский или Риттерспорт</t>
  </si>
  <si>
    <t>российское обязательно</t>
  </si>
  <si>
    <t>6 шт.+на рюкзаки в аэропорт 12шт</t>
  </si>
  <si>
    <t>6 шт. Жора + 1 сумка Женек</t>
  </si>
  <si>
    <t>14 полторашек</t>
  </si>
  <si>
    <t>мясо 6 раз</t>
  </si>
  <si>
    <t>Катя, Жора</t>
  </si>
  <si>
    <t>Табаска</t>
  </si>
  <si>
    <t>общий вес, гр</t>
  </si>
  <si>
    <t>обязательно паковать только в тряпку</t>
  </si>
  <si>
    <t>твердый, можно в вакуумной упаковке (Мария Ра), обязательно паковать только в тряпку</t>
  </si>
  <si>
    <t>сырокопченая, "коньячная" или "новосибирская", обязательно паковать ТОЛЬКО в тряпичный мешок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</si>
</sst>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_-* #,##0&quot;р.&quot;_-;\-* #,##0&quot;р.&quot;_-;_-* \-??&quot;р.&quot;_-;_-@_-"/>
    <numFmt numFmtId="167" formatCode="&quot;$&quot;#,##0_);[Red]\(&quot;$&quot;#,##0\)"/>
    <numFmt numFmtId="168" formatCode="&quot;$&quot;#,##0.00_);[Red]\(&quot;$&quot;#,##0.00\)"/>
    <numFmt numFmtId="169" formatCode="_-* #,##0.00\ &quot;$&quot;_-;\-* #,##0.00\ &quot;$&quot;_-;_-* &quot;-&quot;??\ &quot;$&quot;_-;_-@_-"/>
    <numFmt numFmtId="170" formatCode="_-* #,##0\ _р_._-;\-* #,##0\ _р_._-;_-* &quot;-&quot;\ _р_._-;_-@_-"/>
    <numFmt numFmtId="171" formatCode="_-* #,##0.00\ _р_._-;\-* #,##0.00\ _р_._-;_-* &quot;-&quot;??\ 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4"/>
      <name val="Arial Cyr"/>
      <family val="2"/>
    </font>
    <font>
      <b/>
      <u val="single"/>
      <sz val="14"/>
      <name val="Arial Cyr"/>
      <family val="2"/>
    </font>
    <font>
      <sz val="14"/>
      <name val="Arial Cyr"/>
      <family val="2"/>
    </font>
    <font>
      <b/>
      <i/>
      <u val="single"/>
      <sz val="10"/>
      <name val="Arial Cyr"/>
      <family val="2"/>
    </font>
    <font>
      <b/>
      <sz val="22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20"/>
      <name val="Arial Cyr"/>
      <family val="2"/>
    </font>
    <font>
      <sz val="12"/>
      <color indexed="8"/>
      <name val="Arial Cyr"/>
      <family val="0"/>
    </font>
    <font>
      <sz val="10"/>
      <color indexed="31"/>
      <name val="Arial Cyr"/>
      <family val="0"/>
    </font>
    <font>
      <i/>
      <sz val="10"/>
      <name val="Arial Cyr"/>
      <family val="0"/>
    </font>
    <font>
      <u val="single"/>
      <sz val="10"/>
      <name val="Arial Cyr"/>
      <family val="0"/>
    </font>
    <font>
      <sz val="10"/>
      <name val="Helv"/>
      <family val="0"/>
    </font>
    <font>
      <b/>
      <sz val="10"/>
      <name val="Pragmatica"/>
      <family val="0"/>
    </font>
    <font>
      <sz val="10"/>
      <name val="MS Sans Serif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9.75"/>
      <name val="Arial"/>
      <family val="2"/>
    </font>
    <font>
      <b/>
      <sz val="14"/>
      <name val="ITCCentury Book"/>
      <family val="0"/>
    </font>
    <font>
      <sz val="8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NewtonCTT"/>
      <family val="0"/>
    </font>
    <font>
      <sz val="8"/>
      <name val="Helv"/>
      <family val="0"/>
    </font>
    <font>
      <b/>
      <sz val="11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8" fillId="0" borderId="0">
      <alignment/>
      <protection/>
    </xf>
    <xf numFmtId="3" fontId="19" fillId="0" borderId="0">
      <alignment vertical="top"/>
      <protection/>
    </xf>
    <xf numFmtId="2" fontId="20" fillId="1" borderId="1">
      <alignment horizontal="left"/>
      <protection locked="0"/>
    </xf>
    <xf numFmtId="0" fontId="21" fillId="1" borderId="0">
      <alignment/>
      <protection/>
    </xf>
    <xf numFmtId="49" fontId="22" fillId="0" borderId="2">
      <alignment horizontal="center" vertical="center"/>
      <protection/>
    </xf>
    <xf numFmtId="0" fontId="15" fillId="0" borderId="0">
      <alignment/>
      <protection/>
    </xf>
    <xf numFmtId="3" fontId="20" fillId="0" borderId="0" applyNumberFormat="0">
      <alignment horizontal="center"/>
      <protection/>
    </xf>
    <xf numFmtId="169" fontId="0" fillId="0" borderId="0">
      <alignment horizontal="left"/>
      <protection/>
    </xf>
    <xf numFmtId="3" fontId="23" fillId="0" borderId="0">
      <alignment vertical="top"/>
      <protection/>
    </xf>
    <xf numFmtId="169" fontId="0" fillId="0" borderId="0">
      <alignment horizontal="left"/>
      <protection/>
    </xf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7" borderId="3" applyNumberFormat="0" applyAlignment="0" applyProtection="0"/>
    <xf numFmtId="0" fontId="33" fillId="15" borderId="4" applyNumberFormat="0" applyAlignment="0" applyProtection="0"/>
    <xf numFmtId="0" fontId="34" fillId="15" borderId="3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2" fillId="0" borderId="0" applyFill="0" applyBorder="0" applyAlignment="0">
      <protection/>
    </xf>
    <xf numFmtId="0" fontId="39" fillId="16" borderId="9" applyNumberFormat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15" fillId="0" borderId="0">
      <alignment/>
      <protection/>
    </xf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3" fontId="26" fillId="0" borderId="2" applyFont="0" applyFill="0" applyBorder="0" applyAlignment="0" applyProtection="0"/>
    <xf numFmtId="171" fontId="0" fillId="0" borderId="0" applyFont="0" applyFill="0" applyBorder="0" applyAlignment="0" applyProtection="0"/>
    <xf numFmtId="0" fontId="27" fillId="0" borderId="2">
      <alignment horizontal="centerContinuous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0" fillId="18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Fill="1" applyBorder="1" applyAlignment="1">
      <alignment horizontal="left"/>
    </xf>
    <xf numFmtId="0" fontId="0" fillId="0" borderId="19" xfId="0" applyBorder="1" applyAlignment="1">
      <alignment/>
    </xf>
    <xf numFmtId="44" fontId="0" fillId="0" borderId="20" xfId="58" applyFont="1" applyBorder="1" applyAlignment="1">
      <alignment/>
    </xf>
    <xf numFmtId="44" fontId="0" fillId="0" borderId="21" xfId="58" applyFont="1" applyBorder="1" applyAlignment="1">
      <alignment/>
    </xf>
    <xf numFmtId="44" fontId="0" fillId="0" borderId="0" xfId="58" applyFont="1" applyAlignment="1">
      <alignment/>
    </xf>
    <xf numFmtId="0" fontId="10" fillId="0" borderId="0" xfId="0" applyFont="1" applyAlignment="1">
      <alignment/>
    </xf>
    <xf numFmtId="0" fontId="11" fillId="0" borderId="18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Border="1" applyAlignment="1">
      <alignment/>
    </xf>
    <xf numFmtId="0" fontId="1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19" borderId="2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0" fillId="0" borderId="2" xfId="0" applyFill="1" applyBorder="1" applyAlignment="1">
      <alignment/>
    </xf>
    <xf numFmtId="0" fontId="28" fillId="19" borderId="2" xfId="0" applyFont="1" applyFill="1" applyBorder="1" applyAlignment="1" applyProtection="1">
      <alignment horizontal="center" textRotation="90" wrapText="1"/>
      <protection locked="0"/>
    </xf>
    <xf numFmtId="0" fontId="13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ill="1" applyAlignment="1">
      <alignment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8" fillId="0" borderId="18" xfId="0" applyFont="1" applyFill="1" applyBorder="1" applyAlignment="1">
      <alignment/>
    </xf>
    <xf numFmtId="44" fontId="0" fillId="0" borderId="20" xfId="58" applyFont="1" applyFill="1" applyBorder="1" applyAlignment="1" applyProtection="1">
      <alignment/>
      <protection/>
    </xf>
    <xf numFmtId="0" fontId="8" fillId="0" borderId="24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8" fillId="0" borderId="2" xfId="0" applyFont="1" applyFill="1" applyBorder="1" applyAlignment="1">
      <alignment/>
    </xf>
    <xf numFmtId="2" fontId="0" fillId="0" borderId="2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2" fillId="0" borderId="2" xfId="0" applyFont="1" applyBorder="1" applyAlignment="1">
      <alignment wrapText="1"/>
    </xf>
    <xf numFmtId="0" fontId="0" fillId="2" borderId="2" xfId="0" applyFill="1" applyBorder="1" applyAlignment="1">
      <alignment/>
    </xf>
    <xf numFmtId="2" fontId="13" fillId="0" borderId="2" xfId="0" applyNumberFormat="1" applyFont="1" applyBorder="1" applyAlignment="1">
      <alignment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wrapText="1"/>
    </xf>
    <xf numFmtId="0" fontId="13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3" fillId="15" borderId="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0" fillId="15" borderId="2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9" borderId="0" xfId="0" applyFill="1" applyAlignment="1">
      <alignment/>
    </xf>
    <xf numFmtId="0" fontId="1" fillId="9" borderId="0" xfId="0" applyFont="1" applyFill="1" applyAlignment="1">
      <alignment horizontal="center" wrapText="1"/>
    </xf>
    <xf numFmtId="0" fontId="8" fillId="8" borderId="2" xfId="0" applyFont="1" applyFill="1" applyBorder="1" applyAlignment="1">
      <alignment/>
    </xf>
    <xf numFmtId="0" fontId="8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 wrapText="1"/>
    </xf>
    <xf numFmtId="0" fontId="0" fillId="0" borderId="27" xfId="0" applyFill="1" applyBorder="1" applyAlignment="1">
      <alignment horizontal="right"/>
    </xf>
    <xf numFmtId="0" fontId="0" fillId="0" borderId="28" xfId="0" applyBorder="1" applyAlignment="1">
      <alignment/>
    </xf>
    <xf numFmtId="44" fontId="0" fillId="0" borderId="29" xfId="58" applyFont="1" applyBorder="1" applyAlignment="1">
      <alignment/>
    </xf>
    <xf numFmtId="0" fontId="8" fillId="0" borderId="28" xfId="0" applyFont="1" applyBorder="1" applyAlignment="1">
      <alignment horizontal="left"/>
    </xf>
    <xf numFmtId="44" fontId="0" fillId="0" borderId="29" xfId="58" applyFont="1" applyFill="1" applyBorder="1" applyAlignment="1" applyProtection="1">
      <alignment/>
      <protection/>
    </xf>
    <xf numFmtId="0" fontId="8" fillId="0" borderId="28" xfId="0" applyFont="1" applyBorder="1" applyAlignment="1">
      <alignment/>
    </xf>
    <xf numFmtId="0" fontId="8" fillId="0" borderId="28" xfId="0" applyFont="1" applyFill="1" applyBorder="1" applyAlignment="1">
      <alignment horizontal="left"/>
    </xf>
    <xf numFmtId="0" fontId="11" fillId="0" borderId="28" xfId="0" applyFont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0" fillId="0" borderId="31" xfId="0" applyBorder="1" applyAlignment="1">
      <alignment/>
    </xf>
    <xf numFmtId="44" fontId="0" fillId="0" borderId="32" xfId="58" applyFont="1" applyBorder="1" applyAlignment="1">
      <alignment/>
    </xf>
    <xf numFmtId="0" fontId="0" fillId="8" borderId="2" xfId="0" applyFill="1" applyBorder="1" applyAlignment="1">
      <alignment/>
    </xf>
    <xf numFmtId="0" fontId="0" fillId="8" borderId="2" xfId="0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8" fillId="0" borderId="33" xfId="0" applyFont="1" applyBorder="1" applyAlignment="1">
      <alignment/>
    </xf>
    <xf numFmtId="0" fontId="0" fillId="0" borderId="34" xfId="0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8" fillId="0" borderId="35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Alignment="1">
      <alignment wrapText="1"/>
    </xf>
    <xf numFmtId="0" fontId="0" fillId="19" borderId="2" xfId="0" applyFill="1" applyBorder="1" applyAlignment="1" applyProtection="1">
      <alignment wrapText="1"/>
      <protection locked="0"/>
    </xf>
    <xf numFmtId="0" fontId="8" fillId="0" borderId="2" xfId="0" applyFont="1" applyBorder="1" applyAlignment="1">
      <alignment wrapText="1"/>
    </xf>
    <xf numFmtId="0" fontId="0" fillId="5" borderId="2" xfId="0" applyFill="1" applyBorder="1" applyAlignment="1" applyProtection="1">
      <alignment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5" xfId="0" applyFont="1" applyBorder="1" applyAlignment="1">
      <alignment textRotation="90"/>
    </xf>
    <xf numFmtId="0" fontId="0" fillId="0" borderId="27" xfId="0" applyBorder="1" applyAlignment="1">
      <alignment textRotation="90"/>
    </xf>
    <xf numFmtId="0" fontId="0" fillId="0" borderId="33" xfId="0" applyBorder="1" applyAlignment="1">
      <alignment textRotation="90"/>
    </xf>
    <xf numFmtId="0" fontId="9" fillId="0" borderId="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0" fontId="8" fillId="0" borderId="2" xfId="0" applyFont="1" applyBorder="1" applyAlignment="1">
      <alignment horizontal="center" wrapText="1"/>
    </xf>
  </cellXfs>
  <cellStyles count="70">
    <cellStyle name="Normal" xfId="0"/>
    <cellStyle name="2.Жирный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omma_Acer" xfId="35"/>
    <cellStyle name="Currency [0]" xfId="36"/>
    <cellStyle name="Currency_Acer" xfId="37"/>
    <cellStyle name="Flag" xfId="38"/>
    <cellStyle name="Heading2" xfId="39"/>
    <cellStyle name="Heading3" xfId="40"/>
    <cellStyle name="Headline II" xfId="41"/>
    <cellStyle name="Normal_Acer" xfId="42"/>
    <cellStyle name="normбlnм_laroux" xfId="43"/>
    <cellStyle name="Note" xfId="44"/>
    <cellStyle name="Option" xfId="45"/>
    <cellStyle name="OptionHeading" xfId="46"/>
    <cellStyle name="Unit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мплектующие-норма_Price_Ист-Нск1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тиль 1" xfId="75"/>
    <cellStyle name="Текст предупреждения" xfId="76"/>
    <cellStyle name="Тысячи [0]_laroux" xfId="77"/>
    <cellStyle name="Тысячи(0)" xfId="78"/>
    <cellStyle name="Тысячи_laroux" xfId="79"/>
    <cellStyle name="Упаковка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2</xdr:row>
      <xdr:rowOff>19050</xdr:rowOff>
    </xdr:from>
    <xdr:to>
      <xdr:col>12</xdr:col>
      <xdr:colOff>161925</xdr:colOff>
      <xdr:row>19</xdr:row>
      <xdr:rowOff>57150</xdr:rowOff>
    </xdr:to>
    <xdr:pic>
      <xdr:nvPicPr>
        <xdr:cNvPr id="1" name="Рисунок 1" descr="Схема забросок поход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504825"/>
          <a:ext cx="2886075" cy="2790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I2" sqref="I2"/>
    </sheetView>
  </sheetViews>
  <sheetFormatPr defaultColWidth="9.00390625" defaultRowHeight="12.75"/>
  <cols>
    <col min="2" max="2" width="12.00390625" style="0" customWidth="1"/>
    <col min="3" max="3" width="11.875" style="0" customWidth="1"/>
    <col min="4" max="4" width="11.125" style="0" customWidth="1"/>
    <col min="5" max="5" width="12.125" style="0" customWidth="1"/>
    <col min="6" max="6" width="13.75390625" style="0" customWidth="1"/>
  </cols>
  <sheetData>
    <row r="1" ht="12.75">
      <c r="A1" s="39" t="s">
        <v>254</v>
      </c>
    </row>
    <row r="2" spans="1:9" ht="25.5">
      <c r="A2" s="94" t="s">
        <v>234</v>
      </c>
      <c r="B2" s="94" t="s">
        <v>305</v>
      </c>
      <c r="C2" s="94" t="s">
        <v>306</v>
      </c>
      <c r="D2" s="94" t="s">
        <v>244</v>
      </c>
      <c r="E2" s="94" t="s">
        <v>235</v>
      </c>
      <c r="F2" s="94" t="s">
        <v>264</v>
      </c>
      <c r="I2" s="142" t="s">
        <v>344</v>
      </c>
    </row>
    <row r="3" spans="1:6" ht="12.75">
      <c r="A3" s="48" t="s">
        <v>236</v>
      </c>
      <c r="B3" s="48">
        <v>6</v>
      </c>
      <c r="C3" s="48">
        <v>15</v>
      </c>
      <c r="D3" s="48">
        <v>650</v>
      </c>
      <c r="E3" s="48" t="s">
        <v>241</v>
      </c>
      <c r="F3" s="94" t="s">
        <v>265</v>
      </c>
    </row>
    <row r="4" spans="1:6" ht="12.75">
      <c r="A4" s="48" t="s">
        <v>237</v>
      </c>
      <c r="B4" s="48">
        <v>6</v>
      </c>
      <c r="C4" s="48">
        <v>6</v>
      </c>
      <c r="D4" s="48">
        <v>600</v>
      </c>
      <c r="E4" s="48" t="s">
        <v>242</v>
      </c>
      <c r="F4" s="94"/>
    </row>
    <row r="5" spans="1:6" ht="12.75">
      <c r="A5" s="48" t="s">
        <v>238</v>
      </c>
      <c r="B5" s="48">
        <v>3</v>
      </c>
      <c r="C5" s="48">
        <v>12</v>
      </c>
      <c r="D5" s="48">
        <v>600</v>
      </c>
      <c r="E5" s="48" t="s">
        <v>241</v>
      </c>
      <c r="F5" s="94" t="s">
        <v>265</v>
      </c>
    </row>
    <row r="6" spans="1:6" ht="12.75">
      <c r="A6" s="48" t="s">
        <v>239</v>
      </c>
      <c r="B6" s="48">
        <v>6</v>
      </c>
      <c r="C6" s="48"/>
      <c r="D6" s="48">
        <v>550</v>
      </c>
      <c r="E6" s="48"/>
      <c r="F6" s="94"/>
    </row>
    <row r="7" spans="1:6" ht="12.75">
      <c r="A7" s="48" t="s">
        <v>240</v>
      </c>
      <c r="B7" s="48">
        <v>1</v>
      </c>
      <c r="C7" s="48"/>
      <c r="D7" s="48">
        <v>550</v>
      </c>
      <c r="E7" s="48"/>
      <c r="F7" s="94"/>
    </row>
    <row r="10" spans="1:2" ht="12.75">
      <c r="A10" s="39" t="s">
        <v>243</v>
      </c>
      <c r="B10" s="39"/>
    </row>
    <row r="11" spans="1:3" ht="12.75">
      <c r="A11" s="48" t="s">
        <v>246</v>
      </c>
      <c r="B11" s="48" t="s">
        <v>234</v>
      </c>
      <c r="C11" s="48" t="s">
        <v>245</v>
      </c>
    </row>
    <row r="12" spans="1:3" ht="12.75">
      <c r="A12" s="48">
        <v>1</v>
      </c>
      <c r="B12" s="48" t="s">
        <v>247</v>
      </c>
      <c r="C12" s="48">
        <f>B4*D4+B5*D5+B6*D6+B7*D7</f>
        <v>9250</v>
      </c>
    </row>
    <row r="13" spans="1:3" ht="12.75">
      <c r="A13" s="48">
        <v>2</v>
      </c>
      <c r="B13" s="48" t="s">
        <v>248</v>
      </c>
      <c r="C13" s="48">
        <f>B5*D5+(B6-2)*D6+B7*D7</f>
        <v>4550</v>
      </c>
    </row>
    <row r="14" spans="1:3" ht="12.75">
      <c r="A14" s="48">
        <v>3</v>
      </c>
      <c r="B14" s="48" t="s">
        <v>249</v>
      </c>
      <c r="C14" s="48">
        <f>(B6-4)*D6+B7*D7</f>
        <v>1650</v>
      </c>
    </row>
    <row r="15" spans="1:3" ht="12.75">
      <c r="A15" s="48">
        <v>4</v>
      </c>
      <c r="B15" s="48" t="s">
        <v>252</v>
      </c>
      <c r="C15" s="48">
        <f>B4*D4+B7*D7</f>
        <v>4150</v>
      </c>
    </row>
    <row r="16" spans="1:3" ht="12.75">
      <c r="A16" s="48">
        <v>5</v>
      </c>
      <c r="B16" s="48" t="s">
        <v>250</v>
      </c>
      <c r="C16" s="48">
        <f>B5*D5+B7*D7</f>
        <v>2350</v>
      </c>
    </row>
    <row r="17" spans="1:3" ht="12.75">
      <c r="A17" s="48">
        <v>6</v>
      </c>
      <c r="B17" s="48" t="s">
        <v>251</v>
      </c>
      <c r="C17" s="48">
        <f>B3*D3+B7*D7</f>
        <v>4450</v>
      </c>
    </row>
    <row r="19" spans="2:3" ht="12.75">
      <c r="B19" s="48" t="s">
        <v>253</v>
      </c>
      <c r="C19" s="48">
        <f>B3*D3+B4*D4+B5*D5+B6*D6+B7*D7</f>
        <v>13150</v>
      </c>
    </row>
    <row r="23" spans="1:8" ht="12.75">
      <c r="A23" s="95" t="s">
        <v>261</v>
      </c>
      <c r="B23" s="48"/>
      <c r="D23" s="95" t="s">
        <v>262</v>
      </c>
      <c r="E23" s="48"/>
      <c r="G23" s="48">
        <v>6</v>
      </c>
      <c r="H23" s="48" t="s">
        <v>317</v>
      </c>
    </row>
    <row r="24" spans="1:5" ht="12.75">
      <c r="A24" s="48" t="s">
        <v>255</v>
      </c>
      <c r="B24" s="48">
        <v>14</v>
      </c>
      <c r="D24" s="48" t="s">
        <v>258</v>
      </c>
      <c r="E24" s="48">
        <v>20</v>
      </c>
    </row>
    <row r="25" spans="1:5" ht="12.75">
      <c r="A25" s="48" t="s">
        <v>256</v>
      </c>
      <c r="B25" s="48">
        <v>9</v>
      </c>
      <c r="D25" s="48" t="s">
        <v>259</v>
      </c>
      <c r="E25" s="48">
        <v>7</v>
      </c>
    </row>
    <row r="26" spans="1:5" ht="12.75">
      <c r="A26" s="48" t="s">
        <v>257</v>
      </c>
      <c r="B26" s="48">
        <v>13.2</v>
      </c>
      <c r="D26" s="48" t="s">
        <v>260</v>
      </c>
      <c r="E26" s="48">
        <v>5</v>
      </c>
    </row>
    <row r="27" spans="1:5" ht="12.75">
      <c r="A27" s="48"/>
      <c r="B27" s="95">
        <f>SUM(B24:B26)</f>
        <v>36.2</v>
      </c>
      <c r="D27" s="48"/>
      <c r="E27" s="95">
        <f>SUM(E24:E26)</f>
        <v>32</v>
      </c>
    </row>
    <row r="29" spans="2:3" ht="25.5">
      <c r="B29" s="97" t="s">
        <v>263</v>
      </c>
      <c r="C29" s="96">
        <f>E27-B27</f>
        <v>-4.200000000000003</v>
      </c>
    </row>
    <row r="30" spans="2:3" ht="12.75">
      <c r="B30" s="48" t="s">
        <v>316</v>
      </c>
      <c r="C30" s="48">
        <f>C29*G23</f>
        <v>-25.200000000000017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8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0.25390625" style="146" customWidth="1"/>
    <col min="2" max="2" width="26.25390625" style="153" customWidth="1"/>
    <col min="3" max="3" width="33.75390625" style="146" customWidth="1"/>
    <col min="4" max="4" width="23.00390625" style="146" customWidth="1"/>
    <col min="5" max="12" width="15.375" style="146" customWidth="1"/>
    <col min="13" max="16384" width="9.125" style="146" customWidth="1"/>
  </cols>
  <sheetData>
    <row r="3" spans="1:12" ht="14.25" customHeight="1">
      <c r="A3" s="150" t="s">
        <v>132</v>
      </c>
      <c r="B3" s="150" t="s">
        <v>422</v>
      </c>
      <c r="C3" s="150" t="s">
        <v>421</v>
      </c>
      <c r="D3" s="151" t="s">
        <v>448</v>
      </c>
      <c r="E3" s="157" t="s">
        <v>266</v>
      </c>
      <c r="F3" s="158"/>
      <c r="G3" s="157" t="s">
        <v>355</v>
      </c>
      <c r="H3" s="158"/>
      <c r="I3" s="157" t="s">
        <v>356</v>
      </c>
      <c r="J3" s="158"/>
      <c r="K3" s="159" t="s">
        <v>239</v>
      </c>
      <c r="L3" s="159"/>
    </row>
    <row r="4" spans="1:12" ht="15">
      <c r="A4" s="149" t="s">
        <v>0</v>
      </c>
      <c r="B4" s="152"/>
      <c r="C4" s="84"/>
      <c r="D4" s="161">
        <f>Смета!C5</f>
        <v>540</v>
      </c>
      <c r="E4" s="148">
        <f>'Забр.1'!P6</f>
        <v>0</v>
      </c>
      <c r="F4" s="84"/>
      <c r="G4" s="148">
        <f>'Забр.2'!P6</f>
        <v>300</v>
      </c>
      <c r="H4" s="84" t="s">
        <v>357</v>
      </c>
      <c r="I4" s="148">
        <f>'Забр.3'!P6</f>
        <v>0</v>
      </c>
      <c r="J4" s="84"/>
      <c r="K4" s="148">
        <f>'Идём+запасной'!P6</f>
        <v>240</v>
      </c>
      <c r="L4" s="84" t="s">
        <v>357</v>
      </c>
    </row>
    <row r="5" spans="1:12" ht="15">
      <c r="A5" s="149" t="s">
        <v>4</v>
      </c>
      <c r="B5" s="152"/>
      <c r="C5" s="84"/>
      <c r="D5" s="161">
        <f>Смета!C6</f>
        <v>1260</v>
      </c>
      <c r="E5" s="148">
        <f>'Забр.1'!P7</f>
        <v>300</v>
      </c>
      <c r="F5" s="84" t="s">
        <v>358</v>
      </c>
      <c r="G5" s="148">
        <f>'Забр.2'!P7</f>
        <v>360</v>
      </c>
      <c r="H5" s="84" t="s">
        <v>359</v>
      </c>
      <c r="I5" s="148">
        <f>'Забр.3'!P7</f>
        <v>360</v>
      </c>
      <c r="J5" s="84" t="s">
        <v>359</v>
      </c>
      <c r="K5" s="148">
        <f>'Идём+запасной'!P7</f>
        <v>240</v>
      </c>
      <c r="L5" s="84" t="s">
        <v>358</v>
      </c>
    </row>
    <row r="6" spans="1:12" ht="33.75">
      <c r="A6" s="149" t="s">
        <v>6</v>
      </c>
      <c r="B6" s="152"/>
      <c r="C6" s="84"/>
      <c r="D6" s="161">
        <f>Смета!C7</f>
        <v>2280</v>
      </c>
      <c r="E6" s="148">
        <f>'Забр.1'!P8</f>
        <v>1650</v>
      </c>
      <c r="F6" s="84" t="s">
        <v>360</v>
      </c>
      <c r="G6" s="148">
        <f>'Забр.2'!P8</f>
        <v>360</v>
      </c>
      <c r="H6" s="84" t="s">
        <v>361</v>
      </c>
      <c r="I6" s="148">
        <f>'Забр.3'!P8</f>
        <v>270</v>
      </c>
      <c r="J6" s="84" t="s">
        <v>362</v>
      </c>
      <c r="K6" s="148">
        <f>'Идём+запасной'!P8</f>
        <v>0</v>
      </c>
      <c r="L6" s="84"/>
    </row>
    <row r="7" spans="1:12" ht="15">
      <c r="A7" s="147" t="s">
        <v>7</v>
      </c>
      <c r="B7" s="152" t="s">
        <v>424</v>
      </c>
      <c r="C7" s="84" t="s">
        <v>425</v>
      </c>
      <c r="D7" s="161">
        <f>Смета!C8</f>
        <v>1080</v>
      </c>
      <c r="E7" s="148">
        <f>'Забр.1'!P9</f>
        <v>300</v>
      </c>
      <c r="F7" s="84" t="s">
        <v>363</v>
      </c>
      <c r="G7" s="148">
        <f>'Забр.2'!P9</f>
        <v>300</v>
      </c>
      <c r="H7" s="84" t="s">
        <v>364</v>
      </c>
      <c r="I7" s="148">
        <f>'Забр.3'!P9</f>
        <v>0</v>
      </c>
      <c r="J7" s="84"/>
      <c r="K7" s="148">
        <f>'Идём+запасной'!P9</f>
        <v>480</v>
      </c>
      <c r="L7" s="84" t="s">
        <v>365</v>
      </c>
    </row>
    <row r="8" spans="1:12" ht="15">
      <c r="A8" s="147" t="s">
        <v>79</v>
      </c>
      <c r="B8" s="152" t="s">
        <v>424</v>
      </c>
      <c r="C8" s="84" t="s">
        <v>425</v>
      </c>
      <c r="D8" s="161">
        <f>Смета!C9</f>
        <v>240</v>
      </c>
      <c r="E8" s="148">
        <f>'Забр.1'!P10</f>
        <v>0</v>
      </c>
      <c r="F8" s="84"/>
      <c r="G8" s="148">
        <f>'Забр.2'!P10</f>
        <v>0</v>
      </c>
      <c r="H8" s="84"/>
      <c r="I8" s="148">
        <f>'Забр.3'!P10</f>
        <v>0</v>
      </c>
      <c r="J8" s="84"/>
      <c r="K8" s="148">
        <f>'Идём+запасной'!P10</f>
        <v>240</v>
      </c>
      <c r="L8" s="84" t="s">
        <v>366</v>
      </c>
    </row>
    <row r="9" spans="1:12" ht="15">
      <c r="A9" s="147" t="s">
        <v>163</v>
      </c>
      <c r="B9" s="152" t="s">
        <v>424</v>
      </c>
      <c r="C9" s="84"/>
      <c r="D9" s="161">
        <f>Смета!C10</f>
        <v>840</v>
      </c>
      <c r="E9" s="148">
        <f>'Забр.1'!P11</f>
        <v>300</v>
      </c>
      <c r="F9" s="84" t="s">
        <v>367</v>
      </c>
      <c r="G9" s="148">
        <f>'Забр.2'!P11</f>
        <v>0</v>
      </c>
      <c r="H9" s="84"/>
      <c r="I9" s="148">
        <f>'Забр.3'!P11</f>
        <v>300</v>
      </c>
      <c r="J9" s="84" t="s">
        <v>367</v>
      </c>
      <c r="K9" s="148">
        <f>'Идём+запасной'!P11</f>
        <v>240</v>
      </c>
      <c r="L9" s="84" t="s">
        <v>367</v>
      </c>
    </row>
    <row r="10" spans="1:12" ht="15">
      <c r="A10" s="147" t="s">
        <v>80</v>
      </c>
      <c r="B10" s="152" t="s">
        <v>423</v>
      </c>
      <c r="C10" s="84"/>
      <c r="D10" s="161">
        <f>Смета!C11</f>
        <v>1092</v>
      </c>
      <c r="E10" s="148">
        <f>'Забр.1'!P12</f>
        <v>390</v>
      </c>
      <c r="F10" s="84" t="s">
        <v>368</v>
      </c>
      <c r="G10" s="148">
        <f>'Забр.2'!P12</f>
        <v>390</v>
      </c>
      <c r="H10" s="84" t="s">
        <v>368</v>
      </c>
      <c r="I10" s="148">
        <f>'Забр.3'!P12</f>
        <v>0</v>
      </c>
      <c r="J10" s="84"/>
      <c r="K10" s="148">
        <f>'Идём+запасной'!P12</f>
        <v>312</v>
      </c>
      <c r="L10" s="84" t="s">
        <v>368</v>
      </c>
    </row>
    <row r="11" spans="1:12" ht="15.75" customHeight="1">
      <c r="A11" s="149" t="s">
        <v>8</v>
      </c>
      <c r="B11" s="152"/>
      <c r="C11" s="84" t="s">
        <v>186</v>
      </c>
      <c r="D11" s="161">
        <f>Смета!C12</f>
        <v>1482</v>
      </c>
      <c r="E11" s="148">
        <f>'Забр.1'!P13</f>
        <v>390</v>
      </c>
      <c r="F11" s="84" t="s">
        <v>369</v>
      </c>
      <c r="G11" s="148">
        <f>'Забр.2'!P13</f>
        <v>390</v>
      </c>
      <c r="H11" s="84" t="s">
        <v>370</v>
      </c>
      <c r="I11" s="148">
        <f>'Забр.3'!P13</f>
        <v>390</v>
      </c>
      <c r="J11" s="84" t="s">
        <v>369</v>
      </c>
      <c r="K11" s="148">
        <f>'Идём+запасной'!P13</f>
        <v>312</v>
      </c>
      <c r="L11" s="84" t="s">
        <v>369</v>
      </c>
    </row>
    <row r="12" spans="1:12" ht="25.5" customHeight="1">
      <c r="A12" s="147" t="s">
        <v>1</v>
      </c>
      <c r="B12" s="152" t="s">
        <v>424</v>
      </c>
      <c r="C12" s="84" t="s">
        <v>441</v>
      </c>
      <c r="D12" s="161">
        <f>Смета!C13</f>
        <v>2640</v>
      </c>
      <c r="E12" s="148">
        <f>'Забр.1'!P14</f>
        <v>720</v>
      </c>
      <c r="F12" s="84" t="s">
        <v>371</v>
      </c>
      <c r="G12" s="148">
        <f>'Забр.2'!P14</f>
        <v>720</v>
      </c>
      <c r="H12" s="84" t="s">
        <v>371</v>
      </c>
      <c r="I12" s="148">
        <f>'Забр.3'!P14</f>
        <v>240</v>
      </c>
      <c r="J12" s="84" t="s">
        <v>372</v>
      </c>
      <c r="K12" s="148">
        <f>'Идём+запасной'!P14</f>
        <v>960</v>
      </c>
      <c r="L12" s="84" t="s">
        <v>373</v>
      </c>
    </row>
    <row r="13" spans="1:12" ht="15">
      <c r="A13" s="149" t="s">
        <v>2</v>
      </c>
      <c r="B13" s="152"/>
      <c r="C13" s="84"/>
      <c r="D13" s="161">
        <f>Смета!C14</f>
        <v>384</v>
      </c>
      <c r="E13" s="148">
        <f>'Забр.1'!P15</f>
        <v>120</v>
      </c>
      <c r="F13" s="84" t="s">
        <v>374</v>
      </c>
      <c r="G13" s="148">
        <f>'Забр.2'!P15</f>
        <v>60</v>
      </c>
      <c r="H13" s="84" t="s">
        <v>375</v>
      </c>
      <c r="I13" s="148">
        <f>'Забр.3'!P15</f>
        <v>60</v>
      </c>
      <c r="J13" s="84" t="s">
        <v>375</v>
      </c>
      <c r="K13" s="148">
        <f>'Идём+запасной'!P15</f>
        <v>144</v>
      </c>
      <c r="L13" s="84" t="s">
        <v>376</v>
      </c>
    </row>
    <row r="14" spans="1:15" ht="33.75">
      <c r="A14" s="149" t="s">
        <v>3</v>
      </c>
      <c r="B14" s="152"/>
      <c r="C14" s="84"/>
      <c r="D14" s="161">
        <f>Смета!C15</f>
        <v>7182</v>
      </c>
      <c r="E14" s="148">
        <f>'Забр.1'!P16</f>
        <v>1980</v>
      </c>
      <c r="F14" s="84" t="s">
        <v>400</v>
      </c>
      <c r="G14" s="148">
        <f>'Забр.2'!P16</f>
        <v>1890</v>
      </c>
      <c r="H14" s="84" t="s">
        <v>399</v>
      </c>
      <c r="I14" s="148">
        <f>'Забр.3'!P16</f>
        <v>990</v>
      </c>
      <c r="J14" s="84" t="s">
        <v>401</v>
      </c>
      <c r="K14" s="148">
        <f>'Идём+запасной'!P16</f>
        <v>2322</v>
      </c>
      <c r="L14" s="84" t="s">
        <v>402</v>
      </c>
      <c r="O14" s="146">
        <f>SUM(E4:E79)</f>
        <v>23901</v>
      </c>
    </row>
    <row r="15" spans="1:12" ht="15">
      <c r="A15" s="147"/>
      <c r="B15" s="152"/>
      <c r="C15" s="84"/>
      <c r="D15" s="161">
        <f>Смета!C16</f>
        <v>0</v>
      </c>
      <c r="E15" s="148">
        <f>'Забр.1'!P17</f>
        <v>0</v>
      </c>
      <c r="F15" s="84"/>
      <c r="G15" s="148">
        <f>'Забр.2'!P17</f>
        <v>0</v>
      </c>
      <c r="H15" s="84"/>
      <c r="I15" s="148">
        <f>'Забр.3'!P17</f>
        <v>0</v>
      </c>
      <c r="J15" s="84"/>
      <c r="K15" s="148">
        <f>'Идём+запасной'!P17</f>
        <v>0</v>
      </c>
      <c r="L15" s="84"/>
    </row>
    <row r="16" spans="1:12" ht="15">
      <c r="A16" s="147" t="s">
        <v>13</v>
      </c>
      <c r="B16" s="152" t="s">
        <v>424</v>
      </c>
      <c r="C16" s="84"/>
      <c r="D16" s="161">
        <f>Смета!C17</f>
        <v>1872</v>
      </c>
      <c r="E16" s="148">
        <f>'Забр.1'!P18</f>
        <v>390</v>
      </c>
      <c r="F16" s="84" t="s">
        <v>377</v>
      </c>
      <c r="G16" s="148">
        <f>'Забр.2'!P18</f>
        <v>780</v>
      </c>
      <c r="H16" s="84" t="s">
        <v>378</v>
      </c>
      <c r="I16" s="148">
        <f>'Забр.3'!P18</f>
        <v>390</v>
      </c>
      <c r="J16" s="84" t="s">
        <v>377</v>
      </c>
      <c r="K16" s="148">
        <f>'Идём+запасной'!P18</f>
        <v>312</v>
      </c>
      <c r="L16" s="84" t="s">
        <v>377</v>
      </c>
    </row>
    <row r="17" spans="1:12" ht="15">
      <c r="A17" s="147" t="s">
        <v>12</v>
      </c>
      <c r="B17" s="152" t="s">
        <v>427</v>
      </c>
      <c r="C17" s="84" t="s">
        <v>428</v>
      </c>
      <c r="D17" s="161">
        <f>Смета!C18</f>
        <v>1404</v>
      </c>
      <c r="E17" s="148">
        <f>'Забр.1'!P19</f>
        <v>390</v>
      </c>
      <c r="F17" s="84" t="s">
        <v>379</v>
      </c>
      <c r="G17" s="148">
        <f>'Забр.2'!P19</f>
        <v>390</v>
      </c>
      <c r="H17" s="84" t="s">
        <v>379</v>
      </c>
      <c r="I17" s="148">
        <f>'Забр.3'!P19</f>
        <v>0</v>
      </c>
      <c r="J17" s="84"/>
      <c r="K17" s="148">
        <f>'Идём+запасной'!P19</f>
        <v>624</v>
      </c>
      <c r="L17" s="84" t="s">
        <v>380</v>
      </c>
    </row>
    <row r="18" spans="1:12" ht="36.75" customHeight="1">
      <c r="A18" s="147" t="s">
        <v>166</v>
      </c>
      <c r="B18" s="152" t="s">
        <v>424</v>
      </c>
      <c r="C18" s="84" t="s">
        <v>426</v>
      </c>
      <c r="D18" s="161">
        <f>Смета!C19</f>
        <v>1368</v>
      </c>
      <c r="E18" s="148">
        <f>'Забр.1'!P20</f>
        <v>360</v>
      </c>
      <c r="F18" s="84" t="s">
        <v>381</v>
      </c>
      <c r="G18" s="148">
        <f>'Забр.2'!P20</f>
        <v>360</v>
      </c>
      <c r="H18" s="84" t="s">
        <v>381</v>
      </c>
      <c r="I18" s="148">
        <f>'Забр.3'!P20</f>
        <v>360</v>
      </c>
      <c r="J18" s="84" t="s">
        <v>381</v>
      </c>
      <c r="K18" s="148">
        <f>'Идём+запасной'!P20</f>
        <v>288</v>
      </c>
      <c r="L18" s="84" t="s">
        <v>381</v>
      </c>
    </row>
    <row r="19" spans="1:12" ht="22.5">
      <c r="A19" s="147" t="s">
        <v>384</v>
      </c>
      <c r="B19" s="152" t="s">
        <v>427</v>
      </c>
      <c r="C19" s="84" t="s">
        <v>388</v>
      </c>
      <c r="D19" s="161">
        <f>Смета!C20</f>
        <v>1275</v>
      </c>
      <c r="E19" s="148"/>
      <c r="F19" s="84" t="s">
        <v>382</v>
      </c>
      <c r="G19" s="148"/>
      <c r="H19" s="84" t="s">
        <v>383</v>
      </c>
      <c r="I19" s="148"/>
      <c r="J19" s="84"/>
      <c r="K19" s="148"/>
      <c r="L19" s="84" t="s">
        <v>383</v>
      </c>
    </row>
    <row r="20" spans="1:12" ht="15">
      <c r="A20" s="147" t="s">
        <v>60</v>
      </c>
      <c r="B20" s="152" t="s">
        <v>429</v>
      </c>
      <c r="C20" s="84"/>
      <c r="D20" s="161">
        <f>Смета!C21</f>
        <v>3300</v>
      </c>
      <c r="E20" s="148">
        <f>'Забр.1'!P22</f>
        <v>0</v>
      </c>
      <c r="F20" s="84"/>
      <c r="G20" s="148">
        <f>'Забр.2'!P22</f>
        <v>2100</v>
      </c>
      <c r="H20" s="84" t="s">
        <v>385</v>
      </c>
      <c r="I20" s="148">
        <f>'Забр.3'!P22</f>
        <v>0</v>
      </c>
      <c r="J20" s="84"/>
      <c r="K20" s="148">
        <f>'Идём+запасной'!P22</f>
        <v>1200</v>
      </c>
      <c r="L20" s="84" t="s">
        <v>386</v>
      </c>
    </row>
    <row r="21" spans="1:12" ht="15">
      <c r="A21" s="147" t="s">
        <v>9</v>
      </c>
      <c r="B21" s="152" t="s">
        <v>423</v>
      </c>
      <c r="C21" s="84"/>
      <c r="D21" s="161">
        <f>Смета!C22</f>
        <v>1890</v>
      </c>
      <c r="E21" s="148">
        <f>'Забр.1'!P23</f>
        <v>1260</v>
      </c>
      <c r="F21" s="84" t="s">
        <v>445</v>
      </c>
      <c r="G21" s="148">
        <f>'Забр.2'!P23</f>
        <v>0</v>
      </c>
      <c r="H21" s="84"/>
      <c r="I21" s="148">
        <f>'Забр.3'!P23</f>
        <v>630</v>
      </c>
      <c r="J21" s="84" t="s">
        <v>387</v>
      </c>
      <c r="K21" s="148">
        <f>'Идём+запасной'!P23</f>
        <v>0</v>
      </c>
      <c r="L21" s="84"/>
    </row>
    <row r="22" spans="1:12" ht="15">
      <c r="A22" s="149" t="s">
        <v>61</v>
      </c>
      <c r="B22" s="152"/>
      <c r="C22" s="84"/>
      <c r="D22" s="161">
        <f>Смета!C23</f>
        <v>384</v>
      </c>
      <c r="E22" s="148">
        <f>'Забр.1'!P24</f>
        <v>0</v>
      </c>
      <c r="F22" s="84"/>
      <c r="G22" s="148">
        <f>'Забр.2'!P24</f>
        <v>0</v>
      </c>
      <c r="H22" s="84"/>
      <c r="I22" s="148">
        <f>'Забр.3'!P24</f>
        <v>0</v>
      </c>
      <c r="J22" s="84"/>
      <c r="K22" s="148">
        <f>'Идём+запасной'!P24</f>
        <v>384</v>
      </c>
      <c r="L22" s="84" t="s">
        <v>331</v>
      </c>
    </row>
    <row r="23" spans="1:12" ht="15">
      <c r="A23" s="147"/>
      <c r="B23" s="152"/>
      <c r="C23" s="84"/>
      <c r="D23" s="161">
        <f>Смета!C24</f>
        <v>0</v>
      </c>
      <c r="E23" s="148">
        <f>'Забр.1'!P25</f>
        <v>0</v>
      </c>
      <c r="F23" s="84"/>
      <c r="G23" s="148">
        <f>'Забр.2'!P25</f>
        <v>0</v>
      </c>
      <c r="H23" s="84"/>
      <c r="I23" s="148">
        <f>'Забр.3'!P25</f>
        <v>0</v>
      </c>
      <c r="J23" s="84"/>
      <c r="K23" s="148">
        <f>'Идём+запасной'!P25</f>
        <v>0</v>
      </c>
      <c r="L23" s="84"/>
    </row>
    <row r="24" spans="1:12" ht="15">
      <c r="A24" s="147"/>
      <c r="B24" s="152"/>
      <c r="C24" s="84"/>
      <c r="D24" s="161">
        <f>Смета!C25</f>
        <v>0</v>
      </c>
      <c r="E24" s="148">
        <f>'Забр.1'!P26</f>
        <v>0</v>
      </c>
      <c r="F24" s="84"/>
      <c r="G24" s="148">
        <f>'Забр.2'!P26</f>
        <v>0</v>
      </c>
      <c r="H24" s="84"/>
      <c r="I24" s="148">
        <f>'Забр.3'!P26</f>
        <v>0</v>
      </c>
      <c r="J24" s="84"/>
      <c r="K24" s="148">
        <f>'Идём+запасной'!P26</f>
        <v>0</v>
      </c>
      <c r="L24" s="84"/>
    </row>
    <row r="25" spans="1:12" ht="15">
      <c r="A25" s="147"/>
      <c r="B25" s="152"/>
      <c r="C25" s="84"/>
      <c r="D25" s="161">
        <f>Смета!C26</f>
        <v>0</v>
      </c>
      <c r="E25" s="148">
        <f>'Забр.1'!P27</f>
        <v>60</v>
      </c>
      <c r="F25" s="84"/>
      <c r="G25" s="148">
        <f>'Забр.2'!P27</f>
        <v>0</v>
      </c>
      <c r="H25" s="84"/>
      <c r="I25" s="148">
        <f>'Забр.3'!P27</f>
        <v>0</v>
      </c>
      <c r="J25" s="84"/>
      <c r="K25" s="148">
        <f>'Идём+запасной'!P27</f>
        <v>48</v>
      </c>
      <c r="L25" s="84"/>
    </row>
    <row r="26" spans="1:12" ht="15">
      <c r="A26" s="147"/>
      <c r="B26" s="152"/>
      <c r="C26" s="84"/>
      <c r="D26" s="161">
        <f>Смета!C27</f>
        <v>0</v>
      </c>
      <c r="E26" s="148">
        <f>'Забр.1'!P28</f>
        <v>0</v>
      </c>
      <c r="F26" s="84"/>
      <c r="G26" s="148">
        <f>'Забр.2'!P28</f>
        <v>0</v>
      </c>
      <c r="H26" s="84"/>
      <c r="I26" s="148">
        <f>'Забр.3'!P28</f>
        <v>0</v>
      </c>
      <c r="J26" s="84"/>
      <c r="K26" s="148">
        <f>'Идём+запасной'!P28</f>
        <v>0</v>
      </c>
      <c r="L26" s="84"/>
    </row>
    <row r="27" spans="1:12" ht="15">
      <c r="A27" s="147" t="s">
        <v>84</v>
      </c>
      <c r="B27" s="152" t="s">
        <v>427</v>
      </c>
      <c r="C27" s="84" t="s">
        <v>449</v>
      </c>
      <c r="D27" s="161">
        <f>Смета!C28</f>
        <v>990</v>
      </c>
      <c r="E27" s="148">
        <f>'Забр.1'!P29</f>
        <v>270</v>
      </c>
      <c r="F27" s="84" t="s">
        <v>389</v>
      </c>
      <c r="G27" s="148">
        <f>'Забр.2'!P29</f>
        <v>270</v>
      </c>
      <c r="H27" s="84" t="s">
        <v>389</v>
      </c>
      <c r="I27" s="148">
        <f>'Забр.3'!P29</f>
        <v>180</v>
      </c>
      <c r="J27" s="84" t="s">
        <v>390</v>
      </c>
      <c r="K27" s="148">
        <f>'Идём+запасной'!P29</f>
        <v>270</v>
      </c>
      <c r="L27" s="84" t="s">
        <v>389</v>
      </c>
    </row>
    <row r="28" spans="1:12" ht="31.5" customHeight="1">
      <c r="A28" s="147" t="s">
        <v>19</v>
      </c>
      <c r="B28" s="152" t="s">
        <v>430</v>
      </c>
      <c r="C28" s="84" t="s">
        <v>451</v>
      </c>
      <c r="D28" s="161">
        <f>Смета!C29</f>
        <v>1410</v>
      </c>
      <c r="E28" s="148">
        <f>'Забр.1'!P30</f>
        <v>450</v>
      </c>
      <c r="F28" s="84" t="s">
        <v>391</v>
      </c>
      <c r="G28" s="148">
        <f>'Забр.2'!P30</f>
        <v>450</v>
      </c>
      <c r="H28" s="84" t="s">
        <v>391</v>
      </c>
      <c r="I28" s="148">
        <f>'Забр.3'!P30</f>
        <v>150</v>
      </c>
      <c r="J28" s="84" t="s">
        <v>392</v>
      </c>
      <c r="K28" s="148">
        <f>'Идём+запасной'!P30</f>
        <v>360</v>
      </c>
      <c r="L28" s="84" t="s">
        <v>391</v>
      </c>
    </row>
    <row r="29" spans="1:12" ht="27" customHeight="1">
      <c r="A29" s="147" t="s">
        <v>20</v>
      </c>
      <c r="B29" s="152" t="s">
        <v>430</v>
      </c>
      <c r="C29" s="84" t="s">
        <v>450</v>
      </c>
      <c r="D29" s="161">
        <f>Смета!C30</f>
        <v>2946</v>
      </c>
      <c r="E29" s="148">
        <f>'Забр.1'!P31</f>
        <v>1020</v>
      </c>
      <c r="F29" s="84" t="s">
        <v>396</v>
      </c>
      <c r="G29" s="148">
        <f>'Забр.2'!P31</f>
        <v>900</v>
      </c>
      <c r="H29" s="84" t="s">
        <v>393</v>
      </c>
      <c r="I29" s="148">
        <f>'Забр.3'!P31</f>
        <v>570</v>
      </c>
      <c r="J29" s="84" t="s">
        <v>395</v>
      </c>
      <c r="K29" s="148">
        <f>'Идём+запасной'!P31</f>
        <v>456</v>
      </c>
      <c r="L29" s="84" t="s">
        <v>394</v>
      </c>
    </row>
    <row r="30" spans="1:12" ht="24.75" customHeight="1">
      <c r="A30" s="147" t="s">
        <v>21</v>
      </c>
      <c r="B30" s="152" t="s">
        <v>430</v>
      </c>
      <c r="C30" s="84" t="s">
        <v>398</v>
      </c>
      <c r="D30" s="161">
        <f>Смета!C31</f>
        <v>360</v>
      </c>
      <c r="E30" s="148">
        <f>'Забр.1'!P32</f>
        <v>0</v>
      </c>
      <c r="F30" s="84"/>
      <c r="G30" s="148">
        <f>'Забр.2'!P32</f>
        <v>0</v>
      </c>
      <c r="H30" s="84"/>
      <c r="I30" s="148">
        <f>'Забр.3'!P32</f>
        <v>0</v>
      </c>
      <c r="J30" s="84"/>
      <c r="K30" s="148">
        <f>'Идём+запасной'!P32</f>
        <v>360</v>
      </c>
      <c r="L30" s="84" t="s">
        <v>397</v>
      </c>
    </row>
    <row r="31" spans="1:12" ht="33.75">
      <c r="A31" s="147" t="s">
        <v>22</v>
      </c>
      <c r="B31" s="152" t="s">
        <v>432</v>
      </c>
      <c r="C31" s="84"/>
      <c r="D31" s="161">
        <f>Смета!C32</f>
        <v>3210</v>
      </c>
      <c r="E31" s="148">
        <f>'Забр.1'!P33</f>
        <v>900</v>
      </c>
      <c r="F31" s="84" t="s">
        <v>403</v>
      </c>
      <c r="G31" s="148">
        <f>'Забр.2'!P33</f>
        <v>1020</v>
      </c>
      <c r="H31" s="84" t="s">
        <v>404</v>
      </c>
      <c r="I31" s="148">
        <f>'Забр.3'!P33</f>
        <v>570</v>
      </c>
      <c r="J31" s="84" t="s">
        <v>405</v>
      </c>
      <c r="K31" s="148">
        <f>'Идём+запасной'!P33</f>
        <v>720</v>
      </c>
      <c r="L31" s="84" t="s">
        <v>403</v>
      </c>
    </row>
    <row r="32" spans="1:12" ht="15">
      <c r="A32" s="147" t="s">
        <v>10</v>
      </c>
      <c r="B32" s="152" t="s">
        <v>429</v>
      </c>
      <c r="C32" s="84" t="s">
        <v>408</v>
      </c>
      <c r="D32" s="161">
        <f>Смета!C33</f>
        <v>741.6</v>
      </c>
      <c r="E32" s="148">
        <f>'Забр.1'!P34</f>
        <v>216</v>
      </c>
      <c r="F32" s="84" t="s">
        <v>406</v>
      </c>
      <c r="G32" s="148">
        <f>'Забр.2'!P34</f>
        <v>216</v>
      </c>
      <c r="H32" s="84" t="s">
        <v>406</v>
      </c>
      <c r="I32" s="148">
        <f>'Забр.3'!P34</f>
        <v>108</v>
      </c>
      <c r="J32" s="84" t="s">
        <v>407</v>
      </c>
      <c r="K32" s="148">
        <f>'Идём+запасной'!P34</f>
        <v>201.60000000000002</v>
      </c>
      <c r="L32" s="84" t="s">
        <v>409</v>
      </c>
    </row>
    <row r="33" spans="1:12" ht="15">
      <c r="A33" s="147" t="s">
        <v>175</v>
      </c>
      <c r="B33" s="152"/>
      <c r="C33" s="84"/>
      <c r="D33" s="161">
        <f>Смета!C34</f>
        <v>90</v>
      </c>
      <c r="E33" s="148"/>
      <c r="F33" s="84"/>
      <c r="G33" s="148">
        <f>'Забр.2'!P35</f>
        <v>0</v>
      </c>
      <c r="H33" s="84"/>
      <c r="I33" s="148">
        <f>'Забр.3'!P35</f>
        <v>0</v>
      </c>
      <c r="J33" s="84"/>
      <c r="K33" s="148">
        <f>'Идём+запасной'!P35</f>
        <v>0</v>
      </c>
      <c r="L33" s="84"/>
    </row>
    <row r="34" spans="1:12" ht="15">
      <c r="A34" s="147" t="s">
        <v>176</v>
      </c>
      <c r="B34" s="152" t="s">
        <v>432</v>
      </c>
      <c r="C34" s="84" t="s">
        <v>433</v>
      </c>
      <c r="D34" s="161">
        <f>Смета!C35</f>
        <v>240</v>
      </c>
      <c r="E34" s="148">
        <f>'Забр.1'!P36</f>
        <v>240</v>
      </c>
      <c r="F34" s="84"/>
      <c r="G34" s="148">
        <f>'Забр.2'!P36</f>
        <v>0</v>
      </c>
      <c r="H34" s="84"/>
      <c r="I34" s="148">
        <f>'Забр.3'!P36</f>
        <v>0</v>
      </c>
      <c r="J34" s="84"/>
      <c r="K34" s="148">
        <f>'Идём+запасной'!P36</f>
        <v>0</v>
      </c>
      <c r="L34" s="84"/>
    </row>
    <row r="35" spans="1:12" ht="15">
      <c r="A35" s="147" t="s">
        <v>177</v>
      </c>
      <c r="B35" s="152"/>
      <c r="C35" s="84"/>
      <c r="D35" s="161">
        <f>Смета!C36</f>
        <v>240</v>
      </c>
      <c r="E35" s="148"/>
      <c r="F35" s="84" t="s">
        <v>410</v>
      </c>
      <c r="G35" s="148">
        <f>'Забр.2'!P37</f>
        <v>0</v>
      </c>
      <c r="H35" s="84"/>
      <c r="I35" s="148">
        <f>'Забр.3'!P37</f>
        <v>0</v>
      </c>
      <c r="J35" s="84"/>
      <c r="K35" s="148">
        <f>'Идём+запасной'!P37</f>
        <v>0</v>
      </c>
      <c r="L35" s="84"/>
    </row>
    <row r="36" spans="1:12" ht="15">
      <c r="A36" s="147"/>
      <c r="B36" s="152"/>
      <c r="C36" s="84"/>
      <c r="D36" s="161">
        <f>Смета!C37</f>
        <v>0</v>
      </c>
      <c r="E36" s="148">
        <f>'Забр.1'!P38</f>
        <v>0</v>
      </c>
      <c r="F36" s="84"/>
      <c r="G36" s="148">
        <f>'Забр.2'!P38</f>
        <v>0</v>
      </c>
      <c r="H36" s="84"/>
      <c r="I36" s="148">
        <f>'Забр.3'!P38</f>
        <v>0</v>
      </c>
      <c r="J36" s="84"/>
      <c r="K36" s="148">
        <f>'Идём+запасной'!P38</f>
        <v>0</v>
      </c>
      <c r="L36" s="84"/>
    </row>
    <row r="37" spans="1:12" ht="15">
      <c r="A37" s="147"/>
      <c r="B37" s="152"/>
      <c r="C37" s="84"/>
      <c r="D37" s="161">
        <f>Смета!C38</f>
        <v>0</v>
      </c>
      <c r="E37" s="148">
        <f>'Забр.1'!P39</f>
        <v>0</v>
      </c>
      <c r="F37" s="84"/>
      <c r="G37" s="148">
        <f>'Забр.2'!P39</f>
        <v>0</v>
      </c>
      <c r="H37" s="84"/>
      <c r="I37" s="148">
        <f>'Забр.3'!P39</f>
        <v>0</v>
      </c>
      <c r="J37" s="84"/>
      <c r="K37" s="148">
        <f>'Идём+запасной'!P39</f>
        <v>0</v>
      </c>
      <c r="L37" s="84"/>
    </row>
    <row r="38" spans="1:12" ht="15">
      <c r="A38" s="147" t="s">
        <v>159</v>
      </c>
      <c r="B38" s="152" t="s">
        <v>423</v>
      </c>
      <c r="C38" s="84" t="s">
        <v>414</v>
      </c>
      <c r="D38" s="161">
        <f>Смета!C39</f>
        <v>2112</v>
      </c>
      <c r="E38" s="148">
        <f>'Забр.1'!P40</f>
        <v>504</v>
      </c>
      <c r="F38" s="84" t="s">
        <v>411</v>
      </c>
      <c r="G38" s="148">
        <f>'Забр.2'!P40</f>
        <v>672</v>
      </c>
      <c r="H38" s="84" t="s">
        <v>412</v>
      </c>
      <c r="I38" s="148">
        <f>'Забр.3'!P40</f>
        <v>360</v>
      </c>
      <c r="J38" s="84" t="s">
        <v>413</v>
      </c>
      <c r="K38" s="148">
        <f>'Идём+запасной'!P40</f>
        <v>576</v>
      </c>
      <c r="L38" s="84" t="s">
        <v>412</v>
      </c>
    </row>
    <row r="39" spans="1:12" ht="15">
      <c r="A39" s="149" t="s">
        <v>31</v>
      </c>
      <c r="B39" s="152"/>
      <c r="C39" s="84"/>
      <c r="D39" s="161">
        <f>Смета!C40</f>
        <v>2952</v>
      </c>
      <c r="E39" s="148">
        <f>'Забр.1'!P41</f>
        <v>900</v>
      </c>
      <c r="F39" s="84"/>
      <c r="G39" s="148">
        <f>'Забр.2'!P41</f>
        <v>900</v>
      </c>
      <c r="H39" s="84"/>
      <c r="I39" s="148">
        <f>'Забр.3'!P41</f>
        <v>360</v>
      </c>
      <c r="J39" s="84"/>
      <c r="K39" s="148">
        <f>'Идём+запасной'!P41</f>
        <v>792</v>
      </c>
      <c r="L39" s="84"/>
    </row>
    <row r="40" spans="1:12" ht="15">
      <c r="A40" s="147" t="s">
        <v>52</v>
      </c>
      <c r="B40" s="152" t="s">
        <v>431</v>
      </c>
      <c r="C40" s="84"/>
      <c r="D40" s="161">
        <f>Смета!C41</f>
        <v>6303.6</v>
      </c>
      <c r="E40" s="148">
        <f>'Забр.1'!P42</f>
        <v>1836</v>
      </c>
      <c r="F40" s="84"/>
      <c r="G40" s="148">
        <f>'Забр.2'!P42</f>
        <v>1836</v>
      </c>
      <c r="H40" s="84"/>
      <c r="I40" s="148">
        <f>'Забр.3'!P42</f>
        <v>918</v>
      </c>
      <c r="J40" s="84"/>
      <c r="K40" s="148">
        <f>'Идём+запасной'!P42</f>
        <v>1713.6000000000001</v>
      </c>
      <c r="L40" s="84"/>
    </row>
    <row r="41" spans="1:12" ht="15">
      <c r="A41" s="147"/>
      <c r="B41" s="152"/>
      <c r="C41" s="84"/>
      <c r="D41" s="161">
        <f>Смета!C42</f>
        <v>0</v>
      </c>
      <c r="E41" s="148">
        <f>'Забр.1'!P43</f>
        <v>0</v>
      </c>
      <c r="F41" s="84"/>
      <c r="G41" s="148">
        <f>'Забр.2'!P43</f>
        <v>0</v>
      </c>
      <c r="H41" s="84"/>
      <c r="I41" s="148">
        <f>'Забр.3'!P43</f>
        <v>0</v>
      </c>
      <c r="J41" s="84"/>
      <c r="K41" s="148">
        <f>'Идём+запасной'!P43</f>
        <v>0</v>
      </c>
      <c r="L41" s="84"/>
    </row>
    <row r="42" spans="1:12" ht="15">
      <c r="A42" s="149" t="s">
        <v>26</v>
      </c>
      <c r="B42" s="152"/>
      <c r="C42" s="84" t="s">
        <v>338</v>
      </c>
      <c r="D42" s="161">
        <f>Смета!C43</f>
        <v>240</v>
      </c>
      <c r="E42" s="148">
        <f>'Забр.1'!P44</f>
        <v>0</v>
      </c>
      <c r="F42" s="84"/>
      <c r="G42" s="148">
        <f>'Забр.2'!P44</f>
        <v>120</v>
      </c>
      <c r="H42" s="84"/>
      <c r="I42" s="148">
        <f>'Забр.3'!P44</f>
        <v>60</v>
      </c>
      <c r="J42" s="84"/>
      <c r="K42" s="148">
        <f>'Идём+запасной'!P44</f>
        <v>60</v>
      </c>
      <c r="L42" s="84"/>
    </row>
    <row r="43" spans="1:12" ht="15">
      <c r="A43" s="147" t="s">
        <v>45</v>
      </c>
      <c r="B43" s="152" t="s">
        <v>429</v>
      </c>
      <c r="C43" s="84" t="s">
        <v>339</v>
      </c>
      <c r="D43" s="161">
        <f>Смета!C44</f>
        <v>540</v>
      </c>
      <c r="E43" s="148">
        <f>'Забр.1'!P45</f>
        <v>180</v>
      </c>
      <c r="F43" s="84"/>
      <c r="G43" s="148">
        <f>'Забр.2'!P45</f>
        <v>180</v>
      </c>
      <c r="H43" s="84"/>
      <c r="I43" s="148">
        <f>'Забр.3'!P45</f>
        <v>0</v>
      </c>
      <c r="J43" s="84"/>
      <c r="K43" s="148">
        <f>'Идём+запасной'!P45</f>
        <v>180</v>
      </c>
      <c r="L43" s="84"/>
    </row>
    <row r="44" spans="1:12" ht="15">
      <c r="A44" s="149" t="s">
        <v>27</v>
      </c>
      <c r="B44" s="152"/>
      <c r="C44" s="84"/>
      <c r="D44" s="161">
        <f>Смета!C45</f>
        <v>1980</v>
      </c>
      <c r="E44" s="148">
        <f>'Забр.1'!P46</f>
        <v>594</v>
      </c>
      <c r="F44" s="84"/>
      <c r="G44" s="148">
        <f>'Забр.2'!P46</f>
        <v>594</v>
      </c>
      <c r="H44" s="84"/>
      <c r="I44" s="148">
        <f>'Забр.3'!P46</f>
        <v>270</v>
      </c>
      <c r="J44" s="84"/>
      <c r="K44" s="148">
        <f>'Идём+запасной'!P46</f>
        <v>522</v>
      </c>
      <c r="L44" s="84"/>
    </row>
    <row r="45" spans="1:12" ht="15">
      <c r="A45" s="149" t="s">
        <v>217</v>
      </c>
      <c r="B45" s="152"/>
      <c r="C45" s="84"/>
      <c r="D45" s="161">
        <f>Смета!C46</f>
        <v>600</v>
      </c>
      <c r="E45" s="148">
        <f>'Забр.1'!P47</f>
        <v>180</v>
      </c>
      <c r="F45" s="84"/>
      <c r="G45" s="148">
        <f>'Забр.2'!P47</f>
        <v>120</v>
      </c>
      <c r="H45" s="84"/>
      <c r="I45" s="148">
        <f>'Забр.3'!P47</f>
        <v>180</v>
      </c>
      <c r="J45" s="84"/>
      <c r="K45" s="148">
        <f>'Идём+запасной'!P47</f>
        <v>120</v>
      </c>
      <c r="L45" s="84"/>
    </row>
    <row r="46" spans="1:12" ht="15">
      <c r="A46" s="149" t="s">
        <v>29</v>
      </c>
      <c r="B46" s="152"/>
      <c r="C46" s="84"/>
      <c r="D46" s="161">
        <f>Смета!C47</f>
        <v>240</v>
      </c>
      <c r="E46" s="148">
        <f>'Забр.1'!P48</f>
        <v>60</v>
      </c>
      <c r="F46" s="84"/>
      <c r="G46" s="148">
        <f>'Забр.2'!P48</f>
        <v>120</v>
      </c>
      <c r="H46" s="84"/>
      <c r="I46" s="148">
        <f>'Забр.3'!P48</f>
        <v>0</v>
      </c>
      <c r="J46" s="84"/>
      <c r="K46" s="148">
        <f>'Идём+запасной'!P48</f>
        <v>60</v>
      </c>
      <c r="L46" s="84"/>
    </row>
    <row r="47" spans="1:12" ht="15">
      <c r="A47" s="149" t="s">
        <v>30</v>
      </c>
      <c r="B47" s="152"/>
      <c r="C47" s="84"/>
      <c r="D47" s="161">
        <f>Смета!C48</f>
        <v>660</v>
      </c>
      <c r="E47" s="148">
        <f>'Забр.1'!P49</f>
        <v>240</v>
      </c>
      <c r="F47" s="84"/>
      <c r="G47" s="148">
        <f>'Забр.2'!P49</f>
        <v>180</v>
      </c>
      <c r="H47" s="84"/>
      <c r="I47" s="148">
        <f>'Забр.3'!P49</f>
        <v>120</v>
      </c>
      <c r="J47" s="84"/>
      <c r="K47" s="148">
        <f>'Идём+запасной'!P49</f>
        <v>120</v>
      </c>
      <c r="L47" s="84"/>
    </row>
    <row r="48" spans="1:12" ht="15">
      <c r="A48" s="147" t="s">
        <v>34</v>
      </c>
      <c r="B48" s="152" t="s">
        <v>430</v>
      </c>
      <c r="C48" s="84" t="s">
        <v>440</v>
      </c>
      <c r="D48" s="161">
        <f>Смета!C49</f>
        <v>1100</v>
      </c>
      <c r="E48" s="148">
        <f>'Забр.1'!P50</f>
        <v>200</v>
      </c>
      <c r="F48" s="84" t="s">
        <v>415</v>
      </c>
      <c r="G48" s="148">
        <f>'Забр.2'!P50</f>
        <v>400</v>
      </c>
      <c r="H48" s="84" t="s">
        <v>416</v>
      </c>
      <c r="I48" s="148">
        <f>'Забр.3'!P50</f>
        <v>200</v>
      </c>
      <c r="J48" s="84" t="s">
        <v>415</v>
      </c>
      <c r="K48" s="148">
        <f>'Идём+запасной'!P50</f>
        <v>300</v>
      </c>
      <c r="L48" s="84" t="s">
        <v>417</v>
      </c>
    </row>
    <row r="49" spans="1:12" ht="15">
      <c r="A49" s="149" t="s">
        <v>32</v>
      </c>
      <c r="B49" s="152"/>
      <c r="C49" s="84"/>
      <c r="D49" s="161">
        <f>Смета!C50</f>
        <v>990</v>
      </c>
      <c r="E49" s="148">
        <f>'Забр.1'!P51</f>
        <v>360</v>
      </c>
      <c r="F49" s="84"/>
      <c r="G49" s="148">
        <f>'Забр.2'!P51</f>
        <v>270</v>
      </c>
      <c r="H49" s="84"/>
      <c r="I49" s="148">
        <f>'Забр.3'!P51</f>
        <v>90</v>
      </c>
      <c r="J49" s="84"/>
      <c r="K49" s="148">
        <f>'Идём+запасной'!P51</f>
        <v>270</v>
      </c>
      <c r="L49" s="84"/>
    </row>
    <row r="50" spans="1:12" ht="15">
      <c r="A50" s="149" t="s">
        <v>88</v>
      </c>
      <c r="B50" s="152"/>
      <c r="C50" s="84"/>
      <c r="D50" s="161">
        <f>Смета!C51</f>
        <v>990</v>
      </c>
      <c r="E50" s="148">
        <f>'Забр.1'!P52</f>
        <v>360</v>
      </c>
      <c r="F50" s="84"/>
      <c r="G50" s="148">
        <f>'Забр.2'!P52</f>
        <v>270</v>
      </c>
      <c r="H50" s="84"/>
      <c r="I50" s="148">
        <f>'Забр.3'!P52</f>
        <v>180</v>
      </c>
      <c r="J50" s="84"/>
      <c r="K50" s="148">
        <f>'Идём+запасной'!P52</f>
        <v>180</v>
      </c>
      <c r="L50" s="84"/>
    </row>
    <row r="51" spans="1:12" ht="15">
      <c r="A51" s="149" t="s">
        <v>53</v>
      </c>
      <c r="B51" s="152"/>
      <c r="C51" s="84"/>
      <c r="D51" s="161">
        <f>Смета!C52</f>
        <v>588</v>
      </c>
      <c r="E51" s="148">
        <f>'Забр.1'!P53</f>
        <v>168</v>
      </c>
      <c r="F51" s="84"/>
      <c r="G51" s="148">
        <f>'Забр.2'!P53</f>
        <v>252</v>
      </c>
      <c r="H51" s="84"/>
      <c r="I51" s="148">
        <f>'Забр.3'!P53</f>
        <v>84</v>
      </c>
      <c r="J51" s="84"/>
      <c r="K51" s="148">
        <f>'Идём+запасной'!P53</f>
        <v>84</v>
      </c>
      <c r="L51" s="84"/>
    </row>
    <row r="52" spans="1:12" ht="15">
      <c r="A52" s="149" t="s">
        <v>33</v>
      </c>
      <c r="B52" s="152"/>
      <c r="C52" s="84"/>
      <c r="D52" s="161">
        <f>Смета!C53</f>
        <v>450</v>
      </c>
      <c r="E52" s="148">
        <f>'Забр.1'!P54</f>
        <v>90</v>
      </c>
      <c r="F52" s="84"/>
      <c r="G52" s="148">
        <f>'Забр.2'!P54</f>
        <v>270</v>
      </c>
      <c r="H52" s="84"/>
      <c r="I52" s="148">
        <f>'Забр.3'!P54</f>
        <v>0</v>
      </c>
      <c r="J52" s="84"/>
      <c r="K52" s="148">
        <f>'Идём+запасной'!P54</f>
        <v>90</v>
      </c>
      <c r="L52" s="84"/>
    </row>
    <row r="53" spans="1:12" ht="15">
      <c r="A53" s="147" t="s">
        <v>35</v>
      </c>
      <c r="B53" s="152" t="s">
        <v>430</v>
      </c>
      <c r="C53" s="84" t="s">
        <v>340</v>
      </c>
      <c r="D53" s="161">
        <f>Смета!C54</f>
        <v>180</v>
      </c>
      <c r="E53" s="148">
        <f>'Забр.1'!P55</f>
        <v>180</v>
      </c>
      <c r="F53" s="84"/>
      <c r="G53" s="148">
        <f>'Забр.2'!P55</f>
        <v>0</v>
      </c>
      <c r="H53" s="84"/>
      <c r="I53" s="148">
        <f>'Забр.3'!P55</f>
        <v>0</v>
      </c>
      <c r="J53" s="84"/>
      <c r="K53" s="148">
        <f>'Идём+запасной'!P55</f>
        <v>0</v>
      </c>
      <c r="L53" s="84"/>
    </row>
    <row r="54" spans="1:12" ht="15">
      <c r="A54" s="147"/>
      <c r="B54" s="152"/>
      <c r="C54" s="84"/>
      <c r="D54" s="161">
        <f>Смета!C55</f>
        <v>0</v>
      </c>
      <c r="E54" s="148">
        <f>'Забр.1'!P56</f>
        <v>0</v>
      </c>
      <c r="F54" s="84"/>
      <c r="G54" s="148">
        <f>'Забр.2'!P56</f>
        <v>0</v>
      </c>
      <c r="H54" s="84"/>
      <c r="I54" s="148">
        <f>'Забр.3'!P56</f>
        <v>0</v>
      </c>
      <c r="J54" s="84"/>
      <c r="K54" s="148">
        <f>'Идём+запасной'!P56</f>
        <v>0</v>
      </c>
      <c r="L54" s="84"/>
    </row>
    <row r="55" spans="1:12" ht="15">
      <c r="A55" s="149" t="s">
        <v>75</v>
      </c>
      <c r="B55" s="152"/>
      <c r="C55" s="84"/>
      <c r="D55" s="161">
        <f>Смета!C56</f>
        <v>1710</v>
      </c>
      <c r="E55" s="148">
        <f>'Забр.1'!P57</f>
        <v>450</v>
      </c>
      <c r="F55" s="84"/>
      <c r="G55" s="148">
        <f>'Забр.2'!P57</f>
        <v>720</v>
      </c>
      <c r="H55" s="84"/>
      <c r="I55" s="148">
        <f>'Забр.3'!P57</f>
        <v>360</v>
      </c>
      <c r="J55" s="84"/>
      <c r="K55" s="148">
        <f>'Идём+запасной'!P57</f>
        <v>180</v>
      </c>
      <c r="L55" s="84"/>
    </row>
    <row r="56" spans="1:12" ht="15">
      <c r="A56" s="149" t="s">
        <v>72</v>
      </c>
      <c r="B56" s="152"/>
      <c r="C56" s="84"/>
      <c r="D56" s="161">
        <f>Смета!C57</f>
        <v>960</v>
      </c>
      <c r="E56" s="148">
        <f>'Забр.1'!P58</f>
        <v>240</v>
      </c>
      <c r="F56" s="84"/>
      <c r="G56" s="148">
        <f>'Забр.2'!P58</f>
        <v>360</v>
      </c>
      <c r="H56" s="84"/>
      <c r="I56" s="148">
        <f>'Забр.3'!P58</f>
        <v>240</v>
      </c>
      <c r="J56" s="84"/>
      <c r="K56" s="148">
        <f>'Идём+запасной'!P58</f>
        <v>120</v>
      </c>
      <c r="L56" s="84"/>
    </row>
    <row r="57" spans="1:12" ht="15">
      <c r="A57" s="149" t="s">
        <v>89</v>
      </c>
      <c r="B57" s="152"/>
      <c r="C57" s="84"/>
      <c r="D57" s="161">
        <f>Смета!C58</f>
        <v>1260</v>
      </c>
      <c r="E57" s="148">
        <f>'Забр.1'!P59</f>
        <v>360</v>
      </c>
      <c r="F57" s="84"/>
      <c r="G57" s="148">
        <f>'Забр.2'!P59</f>
        <v>450</v>
      </c>
      <c r="H57" s="84"/>
      <c r="I57" s="148">
        <f>'Забр.3'!P59</f>
        <v>270</v>
      </c>
      <c r="J57" s="84"/>
      <c r="K57" s="148">
        <f>'Идём+запасной'!P59</f>
        <v>180</v>
      </c>
      <c r="L57" s="84"/>
    </row>
    <row r="58" spans="1:12" ht="15">
      <c r="A58" s="147" t="s">
        <v>184</v>
      </c>
      <c r="B58" s="152" t="s">
        <v>427</v>
      </c>
      <c r="C58" s="84" t="s">
        <v>435</v>
      </c>
      <c r="D58" s="161">
        <f>Смета!C59</f>
        <v>90</v>
      </c>
      <c r="E58" s="148">
        <f>'Забр.1'!P60</f>
        <v>0</v>
      </c>
      <c r="F58" s="84"/>
      <c r="G58" s="148">
        <f>'Забр.2'!P60</f>
        <v>0</v>
      </c>
      <c r="H58" s="84"/>
      <c r="I58" s="148">
        <f>'Забр.3'!P60</f>
        <v>0</v>
      </c>
      <c r="J58" s="84"/>
      <c r="K58" s="148">
        <f>'Идём+запасной'!P60</f>
        <v>90</v>
      </c>
      <c r="L58" s="84"/>
    </row>
    <row r="59" spans="1:12" ht="15">
      <c r="A59" s="147" t="s">
        <v>326</v>
      </c>
      <c r="B59" s="152" t="s">
        <v>446</v>
      </c>
      <c r="C59" s="84"/>
      <c r="D59" s="161">
        <f>Смета!C60</f>
        <v>90</v>
      </c>
      <c r="E59" s="148">
        <f>'Забр.1'!P61</f>
        <v>90</v>
      </c>
      <c r="F59" s="84"/>
      <c r="G59" s="148">
        <f>'Забр.2'!P61</f>
        <v>0</v>
      </c>
      <c r="H59" s="84"/>
      <c r="I59" s="148">
        <f>'Забр.3'!P61</f>
        <v>0</v>
      </c>
      <c r="J59" s="84"/>
      <c r="K59" s="148">
        <f>'Идём+запасной'!P61</f>
        <v>0</v>
      </c>
      <c r="L59" s="84"/>
    </row>
    <row r="60" spans="1:12" ht="15">
      <c r="A60" s="147" t="s">
        <v>37</v>
      </c>
      <c r="B60" s="152" t="s">
        <v>427</v>
      </c>
      <c r="C60" s="84"/>
      <c r="D60" s="161">
        <f>Смета!C61</f>
        <v>30</v>
      </c>
      <c r="E60" s="148">
        <f>'Забр.1'!P62</f>
        <v>0</v>
      </c>
      <c r="F60" s="84"/>
      <c r="G60" s="148">
        <f>'Забр.2'!P62</f>
        <v>0</v>
      </c>
      <c r="H60" s="84"/>
      <c r="I60" s="148">
        <f>'Забр.3'!P62</f>
        <v>0</v>
      </c>
      <c r="J60" s="84"/>
      <c r="K60" s="148">
        <f>'Идём+запасной'!P62</f>
        <v>30</v>
      </c>
      <c r="L60" s="84"/>
    </row>
    <row r="61" spans="1:12" ht="15">
      <c r="A61" s="147" t="s">
        <v>38</v>
      </c>
      <c r="B61" s="152" t="s">
        <v>429</v>
      </c>
      <c r="C61" s="84"/>
      <c r="D61" s="161">
        <f>Смета!C62</f>
        <v>500</v>
      </c>
      <c r="E61" s="148">
        <f>'Забр.1'!P63</f>
        <v>250</v>
      </c>
      <c r="F61" s="84"/>
      <c r="G61" s="148">
        <f>'Забр.2'!P63</f>
        <v>0</v>
      </c>
      <c r="H61" s="84"/>
      <c r="I61" s="148">
        <f>'Забр.3'!P63</f>
        <v>0</v>
      </c>
      <c r="J61" s="84"/>
      <c r="K61" s="148">
        <f>'Идём+запасной'!P63</f>
        <v>250</v>
      </c>
      <c r="L61" s="84"/>
    </row>
    <row r="62" spans="1:12" ht="15">
      <c r="A62" s="147" t="s">
        <v>91</v>
      </c>
      <c r="B62" s="152" t="s">
        <v>429</v>
      </c>
      <c r="C62" s="84"/>
      <c r="D62" s="161">
        <f>Смета!C63</f>
        <v>500</v>
      </c>
      <c r="E62" s="148">
        <f>'Забр.1'!P64</f>
        <v>250</v>
      </c>
      <c r="F62" s="84"/>
      <c r="G62" s="148">
        <f>'Забр.2'!P64</f>
        <v>0</v>
      </c>
      <c r="H62" s="84"/>
      <c r="I62" s="148">
        <f>'Забр.3'!P64</f>
        <v>0</v>
      </c>
      <c r="J62" s="84"/>
      <c r="K62" s="148">
        <f>'Идём+запасной'!P64</f>
        <v>250</v>
      </c>
      <c r="L62" s="84"/>
    </row>
    <row r="63" spans="1:12" ht="15">
      <c r="A63" s="149" t="s">
        <v>39</v>
      </c>
      <c r="B63" s="152"/>
      <c r="C63" s="84" t="s">
        <v>418</v>
      </c>
      <c r="D63" s="161">
        <f>Смета!C64</f>
        <v>280</v>
      </c>
      <c r="E63" s="148">
        <f>'Забр.1'!P65</f>
        <v>80</v>
      </c>
      <c r="F63" s="84"/>
      <c r="G63" s="148">
        <f>'Забр.2'!P65</f>
        <v>80</v>
      </c>
      <c r="H63" s="84"/>
      <c r="I63" s="148">
        <f>'Забр.3'!P65</f>
        <v>40</v>
      </c>
      <c r="J63" s="84"/>
      <c r="K63" s="148">
        <f>'Идём+запасной'!P65</f>
        <v>80</v>
      </c>
      <c r="L63" s="84"/>
    </row>
    <row r="64" spans="1:12" ht="15">
      <c r="A64" s="149" t="s">
        <v>40</v>
      </c>
      <c r="B64" s="152"/>
      <c r="C64" s="84"/>
      <c r="D64" s="161">
        <f>Смета!C65</f>
        <v>1155</v>
      </c>
      <c r="E64" s="148">
        <f>'Забр.1'!P66</f>
        <v>330</v>
      </c>
      <c r="F64" s="84" t="s">
        <v>340</v>
      </c>
      <c r="G64" s="148">
        <f>'Забр.2'!P66</f>
        <v>330</v>
      </c>
      <c r="H64" s="84" t="s">
        <v>340</v>
      </c>
      <c r="I64" s="148">
        <f>'Забр.3'!P66</f>
        <v>165</v>
      </c>
      <c r="J64" s="84" t="s">
        <v>417</v>
      </c>
      <c r="K64" s="148">
        <f>'Идём+запасной'!P66</f>
        <v>330</v>
      </c>
      <c r="L64" s="84" t="s">
        <v>340</v>
      </c>
    </row>
    <row r="65" spans="1:12" ht="15">
      <c r="A65" s="149" t="s">
        <v>41</v>
      </c>
      <c r="B65" s="152"/>
      <c r="C65" s="84" t="s">
        <v>353</v>
      </c>
      <c r="D65" s="161">
        <f>Смета!C66</f>
        <v>2004</v>
      </c>
      <c r="E65" s="148">
        <f>'Забр.1'!P67</f>
        <v>576</v>
      </c>
      <c r="F65" s="84"/>
      <c r="G65" s="148">
        <f>'Забр.2'!P67</f>
        <v>504</v>
      </c>
      <c r="H65" s="84"/>
      <c r="I65" s="148">
        <f>'Забр.3'!P67</f>
        <v>252</v>
      </c>
      <c r="J65" s="84"/>
      <c r="K65" s="148">
        <f>'Идём+запасной'!P67</f>
        <v>672</v>
      </c>
      <c r="L65" s="84"/>
    </row>
    <row r="66" spans="1:12" ht="15">
      <c r="A66" s="147" t="s">
        <v>11</v>
      </c>
      <c r="B66" s="152" t="s">
        <v>427</v>
      </c>
      <c r="C66" s="84"/>
      <c r="D66" s="161">
        <f>Смета!C67</f>
        <v>600</v>
      </c>
      <c r="E66" s="148">
        <f>'Забр.1'!P68</f>
        <v>150</v>
      </c>
      <c r="F66" s="84"/>
      <c r="G66" s="148">
        <f>'Забр.2'!P68</f>
        <v>0</v>
      </c>
      <c r="H66" s="84"/>
      <c r="I66" s="148">
        <f>'Забр.3'!P68</f>
        <v>0</v>
      </c>
      <c r="J66" s="84"/>
      <c r="K66" s="148">
        <f>'Идём+запасной'!P68</f>
        <v>450</v>
      </c>
      <c r="L66" s="84"/>
    </row>
    <row r="67" spans="1:12" ht="15">
      <c r="A67" s="147" t="s">
        <v>42</v>
      </c>
      <c r="B67" s="152" t="s">
        <v>427</v>
      </c>
      <c r="C67" s="84"/>
      <c r="D67" s="161">
        <f>Смета!C68</f>
        <v>10</v>
      </c>
      <c r="E67" s="148">
        <f>'Забр.1'!P69</f>
        <v>0</v>
      </c>
      <c r="F67" s="84"/>
      <c r="G67" s="148">
        <f>'Забр.2'!P69</f>
        <v>0</v>
      </c>
      <c r="H67" s="84"/>
      <c r="I67" s="148">
        <f>'Забр.3'!P69</f>
        <v>0</v>
      </c>
      <c r="J67" s="84"/>
      <c r="K67" s="148">
        <f>'Идём+запасной'!P69</f>
        <v>10</v>
      </c>
      <c r="L67" s="84"/>
    </row>
    <row r="68" spans="1:12" ht="15">
      <c r="A68" s="147"/>
      <c r="B68" s="152"/>
      <c r="C68" s="84"/>
      <c r="D68" s="161">
        <f>Смета!C69</f>
        <v>0</v>
      </c>
      <c r="E68" s="148">
        <f>'Забр.1'!P70</f>
        <v>0</v>
      </c>
      <c r="F68" s="84"/>
      <c r="G68" s="148">
        <f>'Забр.2'!P70</f>
        <v>0</v>
      </c>
      <c r="H68" s="84"/>
      <c r="I68" s="148">
        <f>'Забр.3'!P70</f>
        <v>0</v>
      </c>
      <c r="J68" s="84"/>
      <c r="K68" s="148">
        <f>'Идём+запасной'!P70</f>
        <v>0</v>
      </c>
      <c r="L68" s="84"/>
    </row>
    <row r="69" spans="1:12" ht="15">
      <c r="A69" s="147" t="s">
        <v>124</v>
      </c>
      <c r="B69" s="152" t="s">
        <v>432</v>
      </c>
      <c r="C69" s="84" t="s">
        <v>436</v>
      </c>
      <c r="D69" s="161">
        <f>Смета!C70</f>
        <v>720</v>
      </c>
      <c r="E69" s="148">
        <f>'Забр.1'!P71</f>
        <v>0</v>
      </c>
      <c r="F69" s="84"/>
      <c r="G69" s="148">
        <f>'Забр.2'!P71</f>
        <v>0</v>
      </c>
      <c r="H69" s="84"/>
      <c r="I69" s="148">
        <f>'Забр.3'!P71</f>
        <v>0</v>
      </c>
      <c r="J69" s="84"/>
      <c r="K69" s="148">
        <f>'Идём+запасной'!P71</f>
        <v>720</v>
      </c>
      <c r="L69" s="84"/>
    </row>
    <row r="70" spans="1:12" ht="15">
      <c r="A70" s="147" t="s">
        <v>125</v>
      </c>
      <c r="B70" s="152" t="s">
        <v>432</v>
      </c>
      <c r="C70" s="84" t="s">
        <v>437</v>
      </c>
      <c r="D70" s="161">
        <f>Смета!C71</f>
        <v>1728</v>
      </c>
      <c r="E70" s="148">
        <f>'Забр.1'!P72</f>
        <v>432</v>
      </c>
      <c r="F70" s="84"/>
      <c r="G70" s="148">
        <f>'Забр.2'!P72</f>
        <v>0</v>
      </c>
      <c r="H70" s="84"/>
      <c r="I70" s="148">
        <f>'Забр.3'!P72</f>
        <v>0</v>
      </c>
      <c r="J70" s="84"/>
      <c r="K70" s="148">
        <f>'Идём+запасной'!P72</f>
        <v>1296</v>
      </c>
      <c r="L70" s="84"/>
    </row>
    <row r="71" spans="1:12" ht="22.5">
      <c r="A71" s="147" t="s">
        <v>47</v>
      </c>
      <c r="B71" s="152" t="s">
        <v>423</v>
      </c>
      <c r="C71" s="84" t="s">
        <v>434</v>
      </c>
      <c r="D71" s="161">
        <f>Смета!C72</f>
        <v>1380</v>
      </c>
      <c r="E71" s="148">
        <f>'Забр.1'!P73</f>
        <v>360</v>
      </c>
      <c r="F71" s="84"/>
      <c r="G71" s="148">
        <f>'Забр.2'!P73</f>
        <v>390</v>
      </c>
      <c r="H71" s="84"/>
      <c r="I71" s="148">
        <f>'Забр.3'!P73</f>
        <v>240</v>
      </c>
      <c r="J71" s="84"/>
      <c r="K71" s="148">
        <f>'Идём+запасной'!P73</f>
        <v>390</v>
      </c>
      <c r="L71" s="84"/>
    </row>
    <row r="72" spans="1:12" ht="22.5">
      <c r="A72" s="147" t="s">
        <v>48</v>
      </c>
      <c r="B72" s="152" t="s">
        <v>423</v>
      </c>
      <c r="C72" s="84" t="s">
        <v>419</v>
      </c>
      <c r="D72" s="161">
        <f>Смета!C73</f>
        <v>198</v>
      </c>
      <c r="E72" s="148"/>
      <c r="F72" s="84"/>
      <c r="G72" s="148"/>
      <c r="H72" s="84"/>
      <c r="I72" s="148"/>
      <c r="J72" s="84"/>
      <c r="K72" s="148">
        <v>200</v>
      </c>
      <c r="L72" s="84"/>
    </row>
    <row r="73" spans="1:12" ht="22.5">
      <c r="A73" s="147" t="s">
        <v>49</v>
      </c>
      <c r="B73" s="152" t="s">
        <v>423</v>
      </c>
      <c r="C73" s="84" t="s">
        <v>438</v>
      </c>
      <c r="D73" s="161">
        <f>Смета!C74</f>
        <v>720</v>
      </c>
      <c r="E73" s="148">
        <f>'Забр.1'!P75</f>
        <v>240</v>
      </c>
      <c r="F73" s="84" t="s">
        <v>382</v>
      </c>
      <c r="G73" s="148">
        <f>'Забр.2'!P75</f>
        <v>240</v>
      </c>
      <c r="H73" s="84" t="s">
        <v>382</v>
      </c>
      <c r="I73" s="148">
        <f>'Забр.3'!P75</f>
        <v>0</v>
      </c>
      <c r="J73" s="84"/>
      <c r="K73" s="148">
        <f>'Идём+запасной'!P75</f>
        <v>240</v>
      </c>
      <c r="L73" s="84" t="s">
        <v>382</v>
      </c>
    </row>
    <row r="74" spans="1:12" ht="15">
      <c r="A74" s="147" t="s">
        <v>50</v>
      </c>
      <c r="B74" s="152" t="s">
        <v>423</v>
      </c>
      <c r="C74" s="84" t="s">
        <v>439</v>
      </c>
      <c r="D74" s="161">
        <f>Смета!C75</f>
        <v>162</v>
      </c>
      <c r="E74" s="148">
        <f>'Забр.1'!P76</f>
        <v>0</v>
      </c>
      <c r="F74" s="84"/>
      <c r="G74" s="148">
        <f>'Забр.2'!P76</f>
        <v>90</v>
      </c>
      <c r="H74" s="84" t="s">
        <v>382</v>
      </c>
      <c r="I74" s="148">
        <f>'Забр.3'!P76</f>
        <v>0</v>
      </c>
      <c r="J74" s="84"/>
      <c r="K74" s="148">
        <f>'Идём+запасной'!P76</f>
        <v>72</v>
      </c>
      <c r="L74" s="84" t="s">
        <v>382</v>
      </c>
    </row>
    <row r="75" spans="1:12" ht="15">
      <c r="A75" s="149" t="s">
        <v>126</v>
      </c>
      <c r="B75" s="152"/>
      <c r="C75" s="84" t="s">
        <v>343</v>
      </c>
      <c r="D75" s="161">
        <f>Смета!C76</f>
        <v>1020</v>
      </c>
      <c r="E75" s="148">
        <f>'Забр.1'!P77</f>
        <v>540</v>
      </c>
      <c r="F75" s="84" t="s">
        <v>382</v>
      </c>
      <c r="G75" s="148">
        <f>'Забр.2'!P77</f>
        <v>0</v>
      </c>
      <c r="H75" s="84"/>
      <c r="I75" s="148">
        <f>'Забр.3'!P77</f>
        <v>480</v>
      </c>
      <c r="J75" s="84" t="s">
        <v>382</v>
      </c>
      <c r="K75" s="148">
        <f>'Идём+запасной'!P77</f>
        <v>0</v>
      </c>
      <c r="L75" s="84"/>
    </row>
    <row r="76" spans="1:12" ht="15">
      <c r="A76" s="147" t="s">
        <v>304</v>
      </c>
      <c r="B76" s="152" t="s">
        <v>427</v>
      </c>
      <c r="C76" s="84" t="s">
        <v>341</v>
      </c>
      <c r="D76" s="161">
        <f>Смета!C77</f>
        <v>300</v>
      </c>
      <c r="E76" s="148">
        <f>'Забр.1'!P78</f>
        <v>150</v>
      </c>
      <c r="F76" s="84"/>
      <c r="G76" s="148">
        <f>'Забр.2'!P78</f>
        <v>0</v>
      </c>
      <c r="H76" s="84"/>
      <c r="I76" s="148">
        <f>'Забр.3'!P78</f>
        <v>0</v>
      </c>
      <c r="J76" s="84"/>
      <c r="K76" s="148">
        <f>'Идём+запасной'!P78</f>
        <v>150</v>
      </c>
      <c r="L76" s="84"/>
    </row>
    <row r="77" spans="1:12" ht="15">
      <c r="A77" s="147" t="s">
        <v>120</v>
      </c>
      <c r="B77" s="152" t="s">
        <v>427</v>
      </c>
      <c r="C77" s="84" t="s">
        <v>341</v>
      </c>
      <c r="D77" s="161">
        <f>Смета!C78</f>
        <v>675</v>
      </c>
      <c r="E77" s="148">
        <f>'Забр.1'!P79</f>
        <v>120</v>
      </c>
      <c r="F77" s="84"/>
      <c r="G77" s="148">
        <f>'Забр.2'!P79</f>
        <v>240</v>
      </c>
      <c r="H77" s="84"/>
      <c r="I77" s="148">
        <f>'Забр.3'!P79</f>
        <v>120</v>
      </c>
      <c r="J77" s="84"/>
      <c r="K77" s="148">
        <f>'Идём+запасной'!P79</f>
        <v>120</v>
      </c>
      <c r="L77" s="84"/>
    </row>
    <row r="78" spans="1:12" ht="15">
      <c r="A78" s="147" t="s">
        <v>301</v>
      </c>
      <c r="B78" s="152" t="s">
        <v>432</v>
      </c>
      <c r="C78" s="84"/>
      <c r="D78" s="161">
        <f>Смета!C79</f>
        <v>1500</v>
      </c>
      <c r="E78" s="148">
        <f>'Забр.1'!P80</f>
        <v>1500</v>
      </c>
      <c r="F78" s="84" t="s">
        <v>382</v>
      </c>
      <c r="G78" s="148">
        <f>'Забр.2'!P80</f>
        <v>0</v>
      </c>
      <c r="H78" s="84"/>
      <c r="I78" s="148">
        <f>'Забр.3'!P80</f>
        <v>0</v>
      </c>
      <c r="J78" s="84"/>
      <c r="K78" s="148">
        <f>'Идём+запасной'!P80</f>
        <v>0</v>
      </c>
      <c r="L78" s="84"/>
    </row>
    <row r="79" spans="1:12" ht="15">
      <c r="A79" s="147" t="s">
        <v>319</v>
      </c>
      <c r="B79" s="152" t="s">
        <v>427</v>
      </c>
      <c r="C79" s="84" t="s">
        <v>420</v>
      </c>
      <c r="D79" s="161">
        <f>Смета!C80</f>
        <v>675</v>
      </c>
      <c r="E79" s="148">
        <f>'Забр.1'!P81</f>
        <v>225</v>
      </c>
      <c r="F79" s="84"/>
      <c r="G79" s="148">
        <f>'Забр.2'!P81</f>
        <v>0</v>
      </c>
      <c r="H79" s="84"/>
      <c r="I79" s="148">
        <f>'Забр.3'!P81</f>
        <v>225</v>
      </c>
      <c r="J79" s="84"/>
      <c r="K79" s="148">
        <f>'Идём+запасной'!P81</f>
        <v>225</v>
      </c>
      <c r="L79" s="84"/>
    </row>
    <row r="80" spans="1:12" ht="15">
      <c r="A80" s="147" t="s">
        <v>121</v>
      </c>
      <c r="B80" s="152" t="s">
        <v>427</v>
      </c>
      <c r="C80" s="84"/>
      <c r="D80" s="161">
        <f>Смета!C81</f>
        <v>100</v>
      </c>
      <c r="E80" s="148">
        <f>'Забр.1'!P82</f>
        <v>0</v>
      </c>
      <c r="F80" s="84"/>
      <c r="G80" s="148">
        <f>'Забр.2'!P82</f>
        <v>0</v>
      </c>
      <c r="H80" s="84"/>
      <c r="I80" s="148">
        <f>'Забр.3'!P82</f>
        <v>0</v>
      </c>
      <c r="J80" s="84"/>
      <c r="K80" s="148">
        <f>'Идём+запасной'!P82</f>
        <v>100</v>
      </c>
      <c r="L80" s="84"/>
    </row>
    <row r="81" spans="1:12" ht="15">
      <c r="A81" s="147" t="s">
        <v>209</v>
      </c>
      <c r="B81" s="152" t="s">
        <v>432</v>
      </c>
      <c r="C81" s="84"/>
      <c r="D81" s="161">
        <f>Смета!C82</f>
        <v>1300</v>
      </c>
      <c r="E81" s="148">
        <f>'Забр.1'!P83</f>
        <v>500</v>
      </c>
      <c r="F81" s="84"/>
      <c r="G81" s="148">
        <f>'Забр.2'!P83</f>
        <v>0</v>
      </c>
      <c r="H81" s="84"/>
      <c r="I81" s="148">
        <f>'Забр.3'!P83</f>
        <v>0</v>
      </c>
      <c r="J81" s="84"/>
      <c r="K81" s="148">
        <f>'Идём+запасной'!P83</f>
        <v>800</v>
      </c>
      <c r="L81" s="84"/>
    </row>
    <row r="82" spans="1:12" ht="15">
      <c r="A82" s="149" t="s">
        <v>129</v>
      </c>
      <c r="B82" s="152"/>
      <c r="C82" s="84"/>
      <c r="D82" s="161">
        <f>Смета!C83</f>
        <v>14520</v>
      </c>
      <c r="E82" s="148">
        <f>'Забр.1'!P84</f>
        <v>3960</v>
      </c>
      <c r="F82" s="84"/>
      <c r="G82" s="148">
        <f>'Забр.2'!P84</f>
        <v>3960</v>
      </c>
      <c r="H82" s="84"/>
      <c r="I82" s="148">
        <f>'Забр.3'!P84</f>
        <v>1980</v>
      </c>
      <c r="J82" s="84"/>
      <c r="K82" s="148">
        <f>'Идём+запасной'!P84</f>
        <v>4620</v>
      </c>
      <c r="L82" s="84"/>
    </row>
  </sheetData>
  <sheetProtection/>
  <autoFilter ref="B3:B82"/>
  <mergeCells count="4">
    <mergeCell ref="E3:F3"/>
    <mergeCell ref="G3:H3"/>
    <mergeCell ref="I3:J3"/>
    <mergeCell ref="K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M24" sqref="M24"/>
    </sheetView>
  </sheetViews>
  <sheetFormatPr defaultColWidth="9.00390625" defaultRowHeight="15" customHeight="1"/>
  <cols>
    <col min="1" max="1" width="18.75390625" style="0" customWidth="1"/>
    <col min="2" max="2" width="7.75390625" style="0" customWidth="1"/>
    <col min="3" max="3" width="6.875" style="0" customWidth="1"/>
    <col min="4" max="9" width="5.875" style="0" customWidth="1"/>
    <col min="10" max="10" width="5.75390625" style="0" customWidth="1"/>
    <col min="11" max="11" width="17.375" style="0" customWidth="1"/>
  </cols>
  <sheetData>
    <row r="1" spans="4:9" ht="15" customHeight="1">
      <c r="D1" s="62">
        <v>1</v>
      </c>
      <c r="E1" s="62">
        <v>2</v>
      </c>
      <c r="F1" s="62">
        <v>3</v>
      </c>
      <c r="G1" s="62">
        <v>4</v>
      </c>
      <c r="H1" s="93">
        <v>5</v>
      </c>
      <c r="I1" s="93">
        <v>6</v>
      </c>
    </row>
    <row r="2" spans="2:10" s="48" customFormat="1" ht="57.75" customHeight="1">
      <c r="B2" s="57" t="s">
        <v>133</v>
      </c>
      <c r="C2" s="57" t="s">
        <v>158</v>
      </c>
      <c r="D2" s="60"/>
      <c r="E2" s="60"/>
      <c r="F2" s="60"/>
      <c r="G2" s="60"/>
      <c r="H2" s="60"/>
      <c r="I2" s="60"/>
      <c r="J2" s="58" t="s">
        <v>133</v>
      </c>
    </row>
    <row r="3" spans="1:11" s="48" customFormat="1" ht="15" customHeight="1">
      <c r="A3" s="55" t="s">
        <v>0</v>
      </c>
      <c r="B3" s="61">
        <f>Упаковка!E4</f>
        <v>0</v>
      </c>
      <c r="C3" s="61"/>
      <c r="J3" s="61"/>
      <c r="K3" s="55"/>
    </row>
    <row r="4" spans="1:11" s="48" customFormat="1" ht="15" customHeight="1">
      <c r="A4" s="55" t="s">
        <v>4</v>
      </c>
      <c r="B4" s="61">
        <f>Упаковка!E5</f>
        <v>300</v>
      </c>
      <c r="C4" s="61"/>
      <c r="J4" s="61"/>
      <c r="K4" s="55"/>
    </row>
    <row r="5" spans="1:11" s="48" customFormat="1" ht="15" customHeight="1">
      <c r="A5" s="55" t="s">
        <v>6</v>
      </c>
      <c r="B5" s="61">
        <f>Упаковка!E6</f>
        <v>1650</v>
      </c>
      <c r="C5" s="61"/>
      <c r="J5" s="61"/>
      <c r="K5" s="55"/>
    </row>
    <row r="6" spans="1:11" s="48" customFormat="1" ht="15" customHeight="1">
      <c r="A6" s="55" t="s">
        <v>7</v>
      </c>
      <c r="B6" s="61">
        <f>Упаковка!E7</f>
        <v>300</v>
      </c>
      <c r="C6" s="61"/>
      <c r="J6" s="61"/>
      <c r="K6" s="55"/>
    </row>
    <row r="7" spans="1:11" s="48" customFormat="1" ht="15" customHeight="1">
      <c r="A7" s="55" t="s">
        <v>79</v>
      </c>
      <c r="B7" s="61">
        <f>Упаковка!E8</f>
        <v>0</v>
      </c>
      <c r="C7" s="61"/>
      <c r="J7" s="61"/>
      <c r="K7" s="55"/>
    </row>
    <row r="8" spans="1:11" s="48" customFormat="1" ht="15" customHeight="1">
      <c r="A8" s="55" t="s">
        <v>163</v>
      </c>
      <c r="B8" s="61">
        <f>Упаковка!E9</f>
        <v>300</v>
      </c>
      <c r="C8" s="61"/>
      <c r="J8" s="61"/>
      <c r="K8" s="55"/>
    </row>
    <row r="9" spans="1:11" s="48" customFormat="1" ht="15" customHeight="1">
      <c r="A9" s="55" t="s">
        <v>80</v>
      </c>
      <c r="B9" s="61">
        <f>Упаковка!E10</f>
        <v>390</v>
      </c>
      <c r="C9" s="61"/>
      <c r="J9" s="61"/>
      <c r="K9" s="55"/>
    </row>
    <row r="10" spans="1:11" s="48" customFormat="1" ht="15" customHeight="1">
      <c r="A10" s="55" t="s">
        <v>8</v>
      </c>
      <c r="B10" s="61">
        <f>Упаковка!E11</f>
        <v>390</v>
      </c>
      <c r="C10" s="61"/>
      <c r="J10" s="61"/>
      <c r="K10" s="55"/>
    </row>
    <row r="11" spans="1:11" s="48" customFormat="1" ht="15" customHeight="1">
      <c r="A11" s="55" t="s">
        <v>1</v>
      </c>
      <c r="B11" s="61">
        <f>Упаковка!E12</f>
        <v>720</v>
      </c>
      <c r="C11" s="61"/>
      <c r="J11" s="61"/>
      <c r="K11" s="55"/>
    </row>
    <row r="12" spans="1:11" s="48" customFormat="1" ht="15" customHeight="1">
      <c r="A12" s="55" t="s">
        <v>2</v>
      </c>
      <c r="B12" s="61">
        <f>Упаковка!E13</f>
        <v>120</v>
      </c>
      <c r="C12" s="61"/>
      <c r="J12" s="61"/>
      <c r="K12" s="55"/>
    </row>
    <row r="13" spans="1:11" s="48" customFormat="1" ht="15" customHeight="1">
      <c r="A13" s="55" t="s">
        <v>3</v>
      </c>
      <c r="B13" s="61">
        <f>Упаковка!E14</f>
        <v>1980</v>
      </c>
      <c r="C13" s="61"/>
      <c r="J13" s="61"/>
      <c r="K13" s="55"/>
    </row>
    <row r="14" spans="1:11" s="48" customFormat="1" ht="15" customHeight="1">
      <c r="A14" s="55" t="s">
        <v>182</v>
      </c>
      <c r="B14" s="61">
        <f>Упаковка!E15</f>
        <v>0</v>
      </c>
      <c r="C14" s="61"/>
      <c r="J14" s="61"/>
      <c r="K14" s="55"/>
    </row>
    <row r="15" spans="1:11" s="48" customFormat="1" ht="15" customHeight="1">
      <c r="A15" s="55" t="s">
        <v>13</v>
      </c>
      <c r="B15" s="61">
        <f>Упаковка!E16</f>
        <v>390</v>
      </c>
      <c r="C15" s="61"/>
      <c r="J15" s="61"/>
      <c r="K15" s="55"/>
    </row>
    <row r="16" spans="1:11" s="48" customFormat="1" ht="15" customHeight="1">
      <c r="A16" s="55" t="s">
        <v>12</v>
      </c>
      <c r="B16" s="61">
        <f>Упаковка!E17</f>
        <v>390</v>
      </c>
      <c r="C16" s="61"/>
      <c r="J16" s="61"/>
      <c r="K16" s="55"/>
    </row>
    <row r="17" spans="1:11" s="48" customFormat="1" ht="15" customHeight="1">
      <c r="A17" s="55" t="s">
        <v>166</v>
      </c>
      <c r="B17" s="61">
        <f>Упаковка!E18</f>
        <v>360</v>
      </c>
      <c r="C17" s="61"/>
      <c r="J17" s="61"/>
      <c r="K17" s="55"/>
    </row>
    <row r="18" spans="1:11" s="48" customFormat="1" ht="15" customHeight="1">
      <c r="A18" s="55" t="s">
        <v>56</v>
      </c>
      <c r="B18" s="92">
        <f>Упаковка!E19</f>
        <v>0</v>
      </c>
      <c r="C18" s="61"/>
      <c r="J18" s="61"/>
      <c r="K18" s="55"/>
    </row>
    <row r="19" spans="1:11" s="48" customFormat="1" ht="15" customHeight="1">
      <c r="A19" s="55" t="s">
        <v>60</v>
      </c>
      <c r="B19" s="61">
        <f>Упаковка!E20</f>
        <v>0</v>
      </c>
      <c r="C19" s="61"/>
      <c r="J19" s="61"/>
      <c r="K19" s="55"/>
    </row>
    <row r="20" spans="1:11" s="48" customFormat="1" ht="15" customHeight="1">
      <c r="A20" s="55" t="s">
        <v>9</v>
      </c>
      <c r="B20" s="61">
        <f>Упаковка!E21</f>
        <v>1260</v>
      </c>
      <c r="C20" s="61"/>
      <c r="J20" s="61"/>
      <c r="K20" s="55"/>
    </row>
    <row r="21" spans="1:11" s="48" customFormat="1" ht="15" customHeight="1">
      <c r="A21" s="55" t="s">
        <v>61</v>
      </c>
      <c r="B21" s="61">
        <f>Упаковка!E22</f>
        <v>0</v>
      </c>
      <c r="C21" s="61"/>
      <c r="J21" s="61"/>
      <c r="K21" s="55"/>
    </row>
    <row r="22" spans="1:11" s="48" customFormat="1" ht="15" customHeight="1">
      <c r="A22" s="55" t="s">
        <v>60</v>
      </c>
      <c r="B22" s="61">
        <f>Упаковка!E23</f>
        <v>0</v>
      </c>
      <c r="C22" s="61"/>
      <c r="J22" s="61"/>
      <c r="K22" s="55"/>
    </row>
    <row r="23" spans="1:11" s="48" customFormat="1" ht="15" customHeight="1">
      <c r="A23" s="55" t="s">
        <v>81</v>
      </c>
      <c r="B23" s="61">
        <f>Упаковка!E24</f>
        <v>0</v>
      </c>
      <c r="C23" s="61"/>
      <c r="J23" s="61"/>
      <c r="K23" s="55"/>
    </row>
    <row r="24" spans="1:11" s="48" customFormat="1" ht="15" customHeight="1">
      <c r="A24" s="55" t="s">
        <v>82</v>
      </c>
      <c r="B24" s="61">
        <f>Упаковка!E25</f>
        <v>60</v>
      </c>
      <c r="C24" s="61"/>
      <c r="J24" s="61"/>
      <c r="K24" s="55"/>
    </row>
    <row r="25" spans="1:11" s="48" customFormat="1" ht="15" customHeight="1">
      <c r="A25" s="55" t="s">
        <v>83</v>
      </c>
      <c r="B25" s="61">
        <f>Упаковка!E26</f>
        <v>0</v>
      </c>
      <c r="C25" s="61"/>
      <c r="J25" s="61"/>
      <c r="K25" s="55"/>
    </row>
    <row r="26" spans="1:11" s="48" customFormat="1" ht="15" customHeight="1">
      <c r="A26" s="55" t="s">
        <v>84</v>
      </c>
      <c r="B26" s="61">
        <f>Упаковка!E27</f>
        <v>270</v>
      </c>
      <c r="C26" s="61"/>
      <c r="J26" s="61"/>
      <c r="K26" s="55"/>
    </row>
    <row r="27" spans="1:11" s="48" customFormat="1" ht="15" customHeight="1">
      <c r="A27" s="55" t="s">
        <v>19</v>
      </c>
      <c r="B27" s="61">
        <f>Упаковка!E28</f>
        <v>450</v>
      </c>
      <c r="C27" s="61"/>
      <c r="J27" s="61"/>
      <c r="K27" s="55"/>
    </row>
    <row r="28" spans="1:11" s="48" customFormat="1" ht="15" customHeight="1">
      <c r="A28" s="55" t="s">
        <v>20</v>
      </c>
      <c r="B28" s="61">
        <f>Упаковка!E29</f>
        <v>1020</v>
      </c>
      <c r="C28" s="61"/>
      <c r="J28" s="61"/>
      <c r="K28" s="55"/>
    </row>
    <row r="29" spans="1:10" s="48" customFormat="1" ht="15" customHeight="1">
      <c r="A29" s="55" t="s">
        <v>21</v>
      </c>
      <c r="B29" s="61">
        <f>Упаковка!E30</f>
        <v>0</v>
      </c>
      <c r="C29" s="61"/>
      <c r="J29" s="61"/>
    </row>
    <row r="30" spans="1:10" s="48" customFormat="1" ht="15" customHeight="1">
      <c r="A30" s="55" t="s">
        <v>22</v>
      </c>
      <c r="B30" s="61">
        <f>Упаковка!E31</f>
        <v>900</v>
      </c>
      <c r="C30" s="61"/>
      <c r="J30" s="61"/>
    </row>
    <row r="31" spans="1:10" s="48" customFormat="1" ht="15" customHeight="1">
      <c r="A31" s="55" t="s">
        <v>10</v>
      </c>
      <c r="B31" s="61">
        <f>Упаковка!E32</f>
        <v>216</v>
      </c>
      <c r="C31" s="61"/>
      <c r="J31" s="61"/>
    </row>
    <row r="32" spans="1:10" s="48" customFormat="1" ht="15" customHeight="1">
      <c r="A32" s="55"/>
      <c r="B32" s="61">
        <f>Упаковка!E33</f>
        <v>0</v>
      </c>
      <c r="C32" s="61"/>
      <c r="J32" s="61"/>
    </row>
    <row r="33" spans="1:3" s="48" customFormat="1" ht="15" customHeight="1">
      <c r="A33" s="55" t="s">
        <v>191</v>
      </c>
      <c r="B33" s="61">
        <f>Упаковка!E34</f>
        <v>240</v>
      </c>
      <c r="C33" s="61"/>
    </row>
    <row r="34" spans="1:3" s="48" customFormat="1" ht="15" customHeight="1">
      <c r="A34" s="55"/>
      <c r="B34" s="61">
        <f>Упаковка!E35</f>
        <v>0</v>
      </c>
      <c r="C34" s="61"/>
    </row>
    <row r="35" spans="1:3" s="48" customFormat="1" ht="15" customHeight="1">
      <c r="A35" s="55" t="s">
        <v>23</v>
      </c>
      <c r="B35" s="61">
        <f>Упаковка!E36</f>
        <v>0</v>
      </c>
      <c r="C35" s="61"/>
    </row>
    <row r="36" spans="1:3" s="48" customFormat="1" ht="15" customHeight="1">
      <c r="A36" s="55" t="s">
        <v>172</v>
      </c>
      <c r="B36" s="61">
        <f>Упаковка!E37</f>
        <v>0</v>
      </c>
      <c r="C36" s="61"/>
    </row>
    <row r="37" spans="1:3" s="48" customFormat="1" ht="15" customHeight="1">
      <c r="A37" s="55" t="s">
        <v>159</v>
      </c>
      <c r="B37" s="61">
        <f>Упаковка!E38</f>
        <v>504</v>
      </c>
      <c r="C37" s="61"/>
    </row>
    <row r="38" spans="1:3" s="48" customFormat="1" ht="15" customHeight="1">
      <c r="A38" s="55" t="s">
        <v>31</v>
      </c>
      <c r="B38" s="61">
        <f>Упаковка!E39</f>
        <v>900</v>
      </c>
      <c r="C38" s="61"/>
    </row>
    <row r="39" spans="1:3" s="48" customFormat="1" ht="15" customHeight="1">
      <c r="A39" s="55" t="s">
        <v>52</v>
      </c>
      <c r="B39" s="61">
        <f>Упаковка!E40</f>
        <v>1836</v>
      </c>
      <c r="C39" s="61"/>
    </row>
    <row r="40" spans="1:3" s="48" customFormat="1" ht="15" customHeight="1">
      <c r="A40" s="55" t="s">
        <v>25</v>
      </c>
      <c r="B40" s="61">
        <f>Упаковка!E41</f>
        <v>0</v>
      </c>
      <c r="C40" s="61"/>
    </row>
    <row r="41" spans="1:3" s="48" customFormat="1" ht="15" customHeight="1">
      <c r="A41" s="55" t="s">
        <v>26</v>
      </c>
      <c r="B41" s="61">
        <f>Упаковка!E42</f>
        <v>0</v>
      </c>
      <c r="C41" s="61"/>
    </row>
    <row r="42" spans="1:3" s="48" customFormat="1" ht="15" customHeight="1">
      <c r="A42" s="55" t="s">
        <v>45</v>
      </c>
      <c r="B42" s="61">
        <f>Упаковка!E43</f>
        <v>180</v>
      </c>
      <c r="C42" s="61"/>
    </row>
    <row r="43" spans="1:3" s="48" customFormat="1" ht="15" customHeight="1">
      <c r="A43" s="55" t="s">
        <v>27</v>
      </c>
      <c r="B43" s="61">
        <f>Упаковка!E44</f>
        <v>594</v>
      </c>
      <c r="C43" s="61"/>
    </row>
    <row r="44" spans="1:3" s="48" customFormat="1" ht="15" customHeight="1">
      <c r="A44" s="55" t="s">
        <v>63</v>
      </c>
      <c r="B44" s="61">
        <f>Упаковка!E45</f>
        <v>180</v>
      </c>
      <c r="C44" s="61"/>
    </row>
    <row r="45" spans="1:3" s="48" customFormat="1" ht="15" customHeight="1">
      <c r="A45" s="55" t="s">
        <v>29</v>
      </c>
      <c r="B45" s="61">
        <f>Упаковка!E46</f>
        <v>60</v>
      </c>
      <c r="C45" s="61"/>
    </row>
    <row r="46" spans="1:3" s="48" customFormat="1" ht="15" customHeight="1">
      <c r="A46" s="55" t="s">
        <v>30</v>
      </c>
      <c r="B46" s="61">
        <f>Упаковка!E47</f>
        <v>240</v>
      </c>
      <c r="C46" s="61"/>
    </row>
    <row r="47" spans="1:3" s="48" customFormat="1" ht="15" customHeight="1">
      <c r="A47" s="55" t="s">
        <v>34</v>
      </c>
      <c r="B47" s="61">
        <f>Упаковка!E48</f>
        <v>200</v>
      </c>
      <c r="C47" s="61"/>
    </row>
    <row r="48" spans="1:3" s="48" customFormat="1" ht="15" customHeight="1">
      <c r="A48" s="55" t="s">
        <v>32</v>
      </c>
      <c r="B48" s="61">
        <f>Упаковка!E49</f>
        <v>360</v>
      </c>
      <c r="C48" s="61"/>
    </row>
    <row r="49" spans="1:3" s="48" customFormat="1" ht="15" customHeight="1">
      <c r="A49" s="55" t="s">
        <v>88</v>
      </c>
      <c r="B49" s="61">
        <f>Упаковка!E50</f>
        <v>360</v>
      </c>
      <c r="C49" s="61"/>
    </row>
    <row r="50" spans="1:3" s="48" customFormat="1" ht="15" customHeight="1">
      <c r="A50" s="55" t="s">
        <v>53</v>
      </c>
      <c r="B50" s="61">
        <f>Упаковка!E51</f>
        <v>168</v>
      </c>
      <c r="C50" s="61"/>
    </row>
    <row r="51" spans="1:3" s="48" customFormat="1" ht="15" customHeight="1">
      <c r="A51" s="55" t="s">
        <v>33</v>
      </c>
      <c r="B51" s="61">
        <f>Упаковка!E52</f>
        <v>90</v>
      </c>
      <c r="C51" s="61"/>
    </row>
    <row r="52" spans="1:3" s="48" customFormat="1" ht="15" customHeight="1">
      <c r="A52" s="55" t="s">
        <v>35</v>
      </c>
      <c r="B52" s="61">
        <f>Упаковка!E53</f>
        <v>180</v>
      </c>
      <c r="C52" s="61"/>
    </row>
    <row r="53" spans="1:3" s="48" customFormat="1" ht="15" customHeight="1">
      <c r="A53" s="55" t="s">
        <v>36</v>
      </c>
      <c r="B53" s="61">
        <f>Упаковка!E54</f>
        <v>0</v>
      </c>
      <c r="C53" s="61"/>
    </row>
    <row r="54" spans="1:3" s="48" customFormat="1" ht="15" customHeight="1">
      <c r="A54" s="55" t="s">
        <v>75</v>
      </c>
      <c r="B54" s="61">
        <f>Упаковка!E55</f>
        <v>450</v>
      </c>
      <c r="C54" s="61"/>
    </row>
    <row r="55" spans="1:3" s="48" customFormat="1" ht="15" customHeight="1">
      <c r="A55" s="55" t="s">
        <v>72</v>
      </c>
      <c r="B55" s="61">
        <f>Упаковка!E56</f>
        <v>240</v>
      </c>
      <c r="C55" s="61"/>
    </row>
    <row r="56" spans="1:3" s="48" customFormat="1" ht="15" customHeight="1">
      <c r="A56" s="55" t="s">
        <v>89</v>
      </c>
      <c r="B56" s="61">
        <f>Упаковка!E57</f>
        <v>360</v>
      </c>
      <c r="C56" s="61"/>
    </row>
    <row r="57" spans="1:3" s="48" customFormat="1" ht="15" customHeight="1">
      <c r="A57" s="55" t="s">
        <v>184</v>
      </c>
      <c r="B57" s="61">
        <f>Упаковка!E58</f>
        <v>0</v>
      </c>
      <c r="C57" s="61"/>
    </row>
    <row r="58" spans="1:3" s="48" customFormat="1" ht="15" customHeight="1">
      <c r="A58" s="55" t="s">
        <v>90</v>
      </c>
      <c r="B58" s="61">
        <f>Упаковка!E59</f>
        <v>90</v>
      </c>
      <c r="C58" s="61"/>
    </row>
    <row r="59" spans="1:3" s="48" customFormat="1" ht="15" customHeight="1">
      <c r="A59" s="55" t="s">
        <v>190</v>
      </c>
      <c r="B59" s="61">
        <f>Упаковка!E60</f>
        <v>0</v>
      </c>
      <c r="C59" s="61"/>
    </row>
    <row r="60" spans="1:3" s="48" customFormat="1" ht="15" customHeight="1">
      <c r="A60" s="55" t="s">
        <v>38</v>
      </c>
      <c r="B60" s="61">
        <f>Упаковка!E61</f>
        <v>250</v>
      </c>
      <c r="C60" s="61"/>
    </row>
    <row r="61" spans="1:3" s="48" customFormat="1" ht="15" customHeight="1">
      <c r="A61" s="55" t="s">
        <v>91</v>
      </c>
      <c r="B61" s="61">
        <f>Упаковка!E62</f>
        <v>250</v>
      </c>
      <c r="C61" s="61"/>
    </row>
    <row r="62" spans="1:3" s="48" customFormat="1" ht="15" customHeight="1">
      <c r="A62" s="55" t="s">
        <v>39</v>
      </c>
      <c r="B62" s="61">
        <f>Упаковка!E63</f>
        <v>80</v>
      </c>
      <c r="C62" s="61"/>
    </row>
    <row r="63" spans="1:3" s="48" customFormat="1" ht="15" customHeight="1">
      <c r="A63" s="55" t="s">
        <v>40</v>
      </c>
      <c r="B63" s="61">
        <f>Упаковка!E64</f>
        <v>330</v>
      </c>
      <c r="C63" s="61"/>
    </row>
    <row r="64" spans="1:3" s="48" customFormat="1" ht="15" customHeight="1">
      <c r="A64" s="55" t="s">
        <v>41</v>
      </c>
      <c r="B64" s="61">
        <f>Упаковка!E65</f>
        <v>576</v>
      </c>
      <c r="C64" s="61"/>
    </row>
    <row r="65" spans="1:3" s="48" customFormat="1" ht="15" customHeight="1">
      <c r="A65" s="55" t="s">
        <v>11</v>
      </c>
      <c r="B65" s="61">
        <f>Упаковка!E66</f>
        <v>150</v>
      </c>
      <c r="C65" s="61"/>
    </row>
    <row r="66" spans="1:2" s="48" customFormat="1" ht="15" customHeight="1">
      <c r="A66" s="55" t="s">
        <v>42</v>
      </c>
      <c r="B66" s="61">
        <f>Упаковка!E67</f>
        <v>0</v>
      </c>
    </row>
    <row r="67" spans="1:2" s="48" customFormat="1" ht="15" customHeight="1">
      <c r="A67" s="55" t="s">
        <v>43</v>
      </c>
      <c r="B67" s="61">
        <f>Упаковка!E68</f>
        <v>0</v>
      </c>
    </row>
    <row r="68" spans="1:2" s="48" customFormat="1" ht="15" customHeight="1">
      <c r="A68" s="55" t="s">
        <v>124</v>
      </c>
      <c r="B68" s="61">
        <f>Упаковка!E69</f>
        <v>0</v>
      </c>
    </row>
    <row r="69" spans="1:2" s="48" customFormat="1" ht="15" customHeight="1">
      <c r="A69" s="55" t="s">
        <v>125</v>
      </c>
      <c r="B69" s="61">
        <f>Упаковка!E70</f>
        <v>432</v>
      </c>
    </row>
    <row r="70" spans="1:2" s="48" customFormat="1" ht="15" customHeight="1">
      <c r="A70" s="55" t="s">
        <v>47</v>
      </c>
      <c r="B70" s="61">
        <f>Упаковка!E71</f>
        <v>360</v>
      </c>
    </row>
    <row r="71" spans="1:2" s="48" customFormat="1" ht="15" customHeight="1">
      <c r="A71" s="55" t="s">
        <v>48</v>
      </c>
      <c r="B71" s="61">
        <f>Упаковка!E72</f>
        <v>0</v>
      </c>
    </row>
    <row r="72" spans="1:2" s="48" customFormat="1" ht="15" customHeight="1">
      <c r="A72" s="55" t="s">
        <v>49</v>
      </c>
      <c r="B72" s="61">
        <f>Упаковка!E73</f>
        <v>240</v>
      </c>
    </row>
    <row r="73" spans="1:2" s="48" customFormat="1" ht="15" customHeight="1">
      <c r="A73" s="55" t="s">
        <v>50</v>
      </c>
      <c r="B73" s="61">
        <f>Упаковка!E74</f>
        <v>0</v>
      </c>
    </row>
    <row r="74" spans="1:2" s="48" customFormat="1" ht="15" customHeight="1">
      <c r="A74" s="55" t="s">
        <v>126</v>
      </c>
      <c r="B74" s="61">
        <f>Упаковка!E75</f>
        <v>540</v>
      </c>
    </row>
    <row r="75" spans="1:2" s="48" customFormat="1" ht="15" customHeight="1">
      <c r="A75" s="55" t="s">
        <v>73</v>
      </c>
      <c r="B75" s="61">
        <f>Упаковка!E76</f>
        <v>150</v>
      </c>
    </row>
    <row r="76" spans="1:2" s="48" customFormat="1" ht="15" customHeight="1">
      <c r="A76" s="55" t="s">
        <v>120</v>
      </c>
      <c r="B76" s="61">
        <f>Упаковка!E77</f>
        <v>120</v>
      </c>
    </row>
    <row r="77" spans="1:2" s="48" customFormat="1" ht="15" customHeight="1">
      <c r="A77" s="55" t="s">
        <v>74</v>
      </c>
      <c r="B77" s="61">
        <f>Упаковка!E78</f>
        <v>1500</v>
      </c>
    </row>
    <row r="78" spans="1:2" s="48" customFormat="1" ht="15" customHeight="1">
      <c r="A78" s="55" t="s">
        <v>121</v>
      </c>
      <c r="B78" s="61">
        <f>Упаковка!E79</f>
        <v>225</v>
      </c>
    </row>
    <row r="79" spans="1:2" s="48" customFormat="1" ht="15" customHeight="1">
      <c r="A79" s="55" t="s">
        <v>219</v>
      </c>
      <c r="B79" s="61">
        <f>Упаковка!E80</f>
        <v>0</v>
      </c>
    </row>
    <row r="80" s="48" customFormat="1" ht="15" customHeight="1">
      <c r="A80" s="55" t="s">
        <v>209</v>
      </c>
    </row>
    <row r="81" spans="1:11" ht="1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 ht="15" customHeight="1">
      <c r="A82" s="48" t="s">
        <v>71</v>
      </c>
      <c r="B82" s="48">
        <f>SUM(B3:B79)</f>
        <v>23901</v>
      </c>
      <c r="C82" s="48">
        <f>SUM(C3:C65)</f>
        <v>0</v>
      </c>
      <c r="D82" s="85">
        <f>SUM(D3:D80)</f>
        <v>0</v>
      </c>
      <c r="E82" s="85">
        <f>SUM(E3:E80)</f>
        <v>0</v>
      </c>
      <c r="F82" s="85">
        <f>SUM(F3:F80)</f>
        <v>0</v>
      </c>
      <c r="G82" s="85">
        <f>SUM(G3:G80)</f>
        <v>0</v>
      </c>
      <c r="H82" s="85"/>
      <c r="I82" s="85"/>
      <c r="J82" s="48"/>
      <c r="K82" s="48"/>
    </row>
    <row r="83" spans="1:11" ht="15" customHeight="1">
      <c r="A83" s="48"/>
      <c r="B83" s="48"/>
      <c r="C83" s="48" t="s">
        <v>192</v>
      </c>
      <c r="D83" s="48">
        <f>D82-$B$85</f>
        <v>-3983.5</v>
      </c>
      <c r="E83" s="48">
        <f>E82-$B$85</f>
        <v>-3983.5</v>
      </c>
      <c r="F83" s="48">
        <f>F82-$B$85</f>
        <v>-3983.5</v>
      </c>
      <c r="G83" s="48">
        <f>G82-$B$85</f>
        <v>-3983.5</v>
      </c>
      <c r="H83" s="48"/>
      <c r="I83" s="48"/>
      <c r="J83" s="48"/>
      <c r="K83" s="48"/>
    </row>
    <row r="84" spans="1:11" ht="15" customHeight="1">
      <c r="A84" s="48" t="s">
        <v>160</v>
      </c>
      <c r="B84" s="48">
        <f>B82/'Идём+запасной'!I5/'Идём+запасной'!F3</f>
        <v>569.0714285714286</v>
      </c>
      <c r="C84" s="48"/>
      <c r="D84" s="48"/>
      <c r="E84" s="48"/>
      <c r="F84" s="48"/>
      <c r="G84" s="48"/>
      <c r="H84" s="48"/>
      <c r="I84" s="48"/>
      <c r="J84" s="48"/>
      <c r="K84" s="48"/>
    </row>
    <row r="85" spans="1:9" ht="15" customHeight="1">
      <c r="A85" s="48" t="s">
        <v>161</v>
      </c>
      <c r="B85" s="48">
        <f>B84*'Идём+запасной'!F3</f>
        <v>3983.5</v>
      </c>
      <c r="C85" s="48"/>
      <c r="D85" s="48"/>
      <c r="E85" s="48"/>
      <c r="F85" s="48"/>
      <c r="G85" s="48"/>
      <c r="H85" s="2"/>
      <c r="I85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D2" sqref="D2:J80"/>
    </sheetView>
  </sheetViews>
  <sheetFormatPr defaultColWidth="9.00390625" defaultRowHeight="15" customHeight="1"/>
  <cols>
    <col min="1" max="1" width="18.75390625" style="0" customWidth="1"/>
    <col min="2" max="2" width="7.75390625" style="0" customWidth="1"/>
    <col min="3" max="3" width="6.875" style="0" customWidth="1"/>
    <col min="4" max="10" width="5.875" style="0" customWidth="1"/>
    <col min="11" max="11" width="5.75390625" style="0" customWidth="1"/>
    <col min="12" max="12" width="17.375" style="0" customWidth="1"/>
  </cols>
  <sheetData>
    <row r="1" spans="4:10" ht="15" customHeight="1">
      <c r="D1" s="62">
        <v>1</v>
      </c>
      <c r="E1" s="62">
        <v>2</v>
      </c>
      <c r="F1" s="62">
        <v>3</v>
      </c>
      <c r="G1" s="62">
        <v>4</v>
      </c>
      <c r="H1" s="62">
        <v>5</v>
      </c>
      <c r="I1" s="62">
        <v>6</v>
      </c>
      <c r="J1" s="62">
        <v>7</v>
      </c>
    </row>
    <row r="2" spans="2:16" s="48" customFormat="1" ht="57.75" customHeight="1">
      <c r="B2" s="57" t="s">
        <v>133</v>
      </c>
      <c r="C2" s="57" t="s">
        <v>158</v>
      </c>
      <c r="D2" s="60"/>
      <c r="E2" s="60"/>
      <c r="F2" s="60"/>
      <c r="G2" s="60"/>
      <c r="H2" s="60"/>
      <c r="I2" s="60"/>
      <c r="J2" s="60"/>
      <c r="K2" s="58" t="s">
        <v>133</v>
      </c>
      <c r="P2" s="48">
        <v>77</v>
      </c>
    </row>
    <row r="3" spans="1:12" s="48" customFormat="1" ht="15" customHeight="1">
      <c r="A3" s="55" t="s">
        <v>134</v>
      </c>
      <c r="B3" s="86">
        <v>0.67</v>
      </c>
      <c r="C3" s="61">
        <v>2.01</v>
      </c>
      <c r="K3" s="61"/>
      <c r="L3" s="55" t="s">
        <v>134</v>
      </c>
    </row>
    <row r="4" spans="1:12" s="48" customFormat="1" ht="15" customHeight="1">
      <c r="A4" s="55" t="s">
        <v>194</v>
      </c>
      <c r="B4" s="86">
        <v>3.35</v>
      </c>
      <c r="C4" s="61">
        <v>3.25</v>
      </c>
      <c r="K4" s="61"/>
      <c r="L4" s="55" t="s">
        <v>135</v>
      </c>
    </row>
    <row r="5" spans="1:12" s="48" customFormat="1" ht="15" customHeight="1">
      <c r="A5" s="55" t="s">
        <v>195</v>
      </c>
      <c r="B5" s="86">
        <v>2.85</v>
      </c>
      <c r="C5" s="61">
        <v>2.85</v>
      </c>
      <c r="K5" s="61"/>
      <c r="L5" s="55" t="s">
        <v>136</v>
      </c>
    </row>
    <row r="6" spans="1:12" s="48" customFormat="1" ht="15" customHeight="1">
      <c r="A6" s="55" t="s">
        <v>196</v>
      </c>
      <c r="B6" s="86">
        <v>3.35</v>
      </c>
      <c r="C6" s="61">
        <v>3.35</v>
      </c>
      <c r="K6" s="61"/>
      <c r="L6" s="55" t="s">
        <v>137</v>
      </c>
    </row>
    <row r="7" spans="1:12" s="48" customFormat="1" ht="15" customHeight="1">
      <c r="A7" s="55" t="s">
        <v>197</v>
      </c>
      <c r="B7" s="86">
        <v>1.88</v>
      </c>
      <c r="C7" s="61">
        <v>1.88</v>
      </c>
      <c r="K7" s="61"/>
      <c r="L7" s="55" t="s">
        <v>138</v>
      </c>
    </row>
    <row r="8" spans="1:12" s="48" customFormat="1" ht="15" customHeight="1">
      <c r="A8" s="55" t="s">
        <v>198</v>
      </c>
      <c r="B8" s="86">
        <v>3.2</v>
      </c>
      <c r="C8" s="61">
        <v>3.2</v>
      </c>
      <c r="K8" s="61"/>
      <c r="L8" s="55" t="s">
        <v>139</v>
      </c>
    </row>
    <row r="9" spans="1:12" s="48" customFormat="1" ht="15" customHeight="1">
      <c r="A9" s="55" t="s">
        <v>199</v>
      </c>
      <c r="B9" s="86">
        <v>0.62</v>
      </c>
      <c r="C9" s="61">
        <v>0.62</v>
      </c>
      <c r="K9" s="61"/>
      <c r="L9" s="55" t="s">
        <v>140</v>
      </c>
    </row>
    <row r="10" spans="1:12" s="48" customFormat="1" ht="15" customHeight="1">
      <c r="A10" s="55" t="s">
        <v>140</v>
      </c>
      <c r="B10" s="86">
        <v>0.16</v>
      </c>
      <c r="C10" s="61">
        <v>1.92</v>
      </c>
      <c r="H10" s="80"/>
      <c r="I10" s="80"/>
      <c r="K10" s="61"/>
      <c r="L10" s="55" t="s">
        <v>141</v>
      </c>
    </row>
    <row r="11" spans="1:12" s="48" customFormat="1" ht="15" customHeight="1">
      <c r="A11" s="55" t="s">
        <v>137</v>
      </c>
      <c r="B11" s="86">
        <v>0.93</v>
      </c>
      <c r="C11" s="61">
        <v>0.93</v>
      </c>
      <c r="K11" s="61"/>
      <c r="L11" s="55" t="s">
        <v>142</v>
      </c>
    </row>
    <row r="12" spans="1:12" s="48" customFormat="1" ht="15" customHeight="1">
      <c r="A12" s="55" t="s">
        <v>200</v>
      </c>
      <c r="B12" s="86">
        <v>0.35</v>
      </c>
      <c r="C12" s="61">
        <v>0.35</v>
      </c>
      <c r="K12" s="61"/>
      <c r="L12" s="55" t="s">
        <v>143</v>
      </c>
    </row>
    <row r="13" spans="1:12" s="48" customFormat="1" ht="15" customHeight="1">
      <c r="A13" s="55" t="s">
        <v>201</v>
      </c>
      <c r="B13" s="86">
        <v>0.89</v>
      </c>
      <c r="C13" s="61">
        <v>0.89</v>
      </c>
      <c r="K13" s="61"/>
      <c r="L13" s="55" t="s">
        <v>144</v>
      </c>
    </row>
    <row r="14" spans="1:12" s="48" customFormat="1" ht="15" customHeight="1">
      <c r="A14" s="55" t="s">
        <v>155</v>
      </c>
      <c r="B14" s="86">
        <v>0.48</v>
      </c>
      <c r="C14" s="61">
        <v>0.92</v>
      </c>
      <c r="K14" s="61"/>
      <c r="L14" s="55" t="s">
        <v>145</v>
      </c>
    </row>
    <row r="15" spans="1:12" s="48" customFormat="1" ht="15" customHeight="1">
      <c r="A15" s="55" t="s">
        <v>202</v>
      </c>
      <c r="B15" s="86">
        <v>0.48</v>
      </c>
      <c r="C15" s="61">
        <v>0.92</v>
      </c>
      <c r="K15" s="61"/>
      <c r="L15" s="55" t="s">
        <v>146</v>
      </c>
    </row>
    <row r="16" spans="1:12" s="48" customFormat="1" ht="15" customHeight="1">
      <c r="A16" s="55" t="s">
        <v>203</v>
      </c>
      <c r="B16" s="86">
        <v>0.05</v>
      </c>
      <c r="C16" s="61">
        <v>0.8</v>
      </c>
      <c r="K16" s="61"/>
      <c r="L16" s="55" t="s">
        <v>147</v>
      </c>
    </row>
    <row r="17" spans="1:12" s="48" customFormat="1" ht="15" customHeight="1">
      <c r="A17" s="55" t="s">
        <v>204</v>
      </c>
      <c r="B17" s="86">
        <v>0.13</v>
      </c>
      <c r="C17" s="61">
        <v>0.13</v>
      </c>
      <c r="K17" s="61"/>
      <c r="L17" s="55" t="s">
        <v>148</v>
      </c>
    </row>
    <row r="18" spans="1:12" s="48" customFormat="1" ht="15" customHeight="1">
      <c r="A18" s="55" t="s">
        <v>205</v>
      </c>
      <c r="B18" s="86">
        <v>0.32</v>
      </c>
      <c r="C18" s="61">
        <v>0.32</v>
      </c>
      <c r="K18" s="61"/>
      <c r="L18" s="55" t="s">
        <v>149</v>
      </c>
    </row>
    <row r="19" spans="1:12" s="48" customFormat="1" ht="15" customHeight="1">
      <c r="A19" s="55" t="s">
        <v>206</v>
      </c>
      <c r="B19" s="86">
        <v>1.2</v>
      </c>
      <c r="C19" s="61">
        <v>1.2</v>
      </c>
      <c r="K19" s="61"/>
      <c r="L19" s="55" t="s">
        <v>150</v>
      </c>
    </row>
    <row r="20" spans="1:12" s="48" customFormat="1" ht="15" customHeight="1">
      <c r="A20" s="55" t="s">
        <v>206</v>
      </c>
      <c r="B20" s="86">
        <v>0.4</v>
      </c>
      <c r="C20" s="61">
        <v>0.4</v>
      </c>
      <c r="K20" s="61"/>
      <c r="L20" s="55" t="s">
        <v>151</v>
      </c>
    </row>
    <row r="21" spans="1:12" s="48" customFormat="1" ht="15" customHeight="1">
      <c r="A21" s="55" t="s">
        <v>206</v>
      </c>
      <c r="B21" s="86">
        <v>0.4</v>
      </c>
      <c r="C21" s="61">
        <v>0.3</v>
      </c>
      <c r="K21" s="61"/>
      <c r="L21" s="55" t="s">
        <v>141</v>
      </c>
    </row>
    <row r="22" spans="1:12" s="48" customFormat="1" ht="15" customHeight="1">
      <c r="A22" s="55" t="s">
        <v>207</v>
      </c>
      <c r="B22" s="86">
        <v>0.37</v>
      </c>
      <c r="C22" s="61">
        <v>0.37</v>
      </c>
      <c r="K22" s="61"/>
      <c r="L22" s="55" t="s">
        <v>152</v>
      </c>
    </row>
    <row r="23" spans="1:12" s="48" customFormat="1" ht="15" customHeight="1">
      <c r="A23" s="55" t="s">
        <v>208</v>
      </c>
      <c r="B23" s="86">
        <v>3.91</v>
      </c>
      <c r="C23" s="86">
        <v>3.91</v>
      </c>
      <c r="K23" s="61"/>
      <c r="L23" s="55" t="s">
        <v>153</v>
      </c>
    </row>
    <row r="24" spans="1:12" s="48" customFormat="1" ht="15" customHeight="1">
      <c r="A24" s="55" t="s">
        <v>208</v>
      </c>
      <c r="B24" s="86">
        <v>3.89</v>
      </c>
      <c r="C24" s="61">
        <v>4.01</v>
      </c>
      <c r="K24" s="61"/>
      <c r="L24" s="55" t="s">
        <v>154</v>
      </c>
    </row>
    <row r="25" spans="1:12" s="48" customFormat="1" ht="15" customHeight="1">
      <c r="A25" s="55" t="s">
        <v>208</v>
      </c>
      <c r="B25" s="86">
        <v>3.89</v>
      </c>
      <c r="C25" s="61">
        <v>3.89</v>
      </c>
      <c r="K25" s="61"/>
      <c r="L25" s="55" t="s">
        <v>155</v>
      </c>
    </row>
    <row r="26" spans="1:12" s="48" customFormat="1" ht="15" customHeight="1">
      <c r="A26" s="55" t="s">
        <v>208</v>
      </c>
      <c r="B26" s="86">
        <v>4.01</v>
      </c>
      <c r="C26" s="61">
        <v>3.82</v>
      </c>
      <c r="K26" s="61"/>
      <c r="L26" s="55" t="s">
        <v>156</v>
      </c>
    </row>
    <row r="27" spans="1:12" s="48" customFormat="1" ht="15" customHeight="1">
      <c r="A27" s="55" t="s">
        <v>148</v>
      </c>
      <c r="B27" s="86">
        <v>2.17</v>
      </c>
      <c r="C27" s="61">
        <v>2.17</v>
      </c>
      <c r="K27" s="61"/>
      <c r="L27" s="55" t="s">
        <v>157</v>
      </c>
    </row>
    <row r="28" spans="1:12" s="48" customFormat="1" ht="15" customHeight="1">
      <c r="A28" s="55" t="s">
        <v>209</v>
      </c>
      <c r="B28" s="86">
        <v>0.45</v>
      </c>
      <c r="C28" s="61">
        <v>1.8</v>
      </c>
      <c r="K28" s="61"/>
      <c r="L28" s="55" t="s">
        <v>74</v>
      </c>
    </row>
    <row r="29" spans="1:11" s="48" customFormat="1" ht="15" customHeight="1">
      <c r="A29" s="55" t="s">
        <v>210</v>
      </c>
      <c r="B29" s="86">
        <v>2.7</v>
      </c>
      <c r="C29" s="61">
        <v>2.7</v>
      </c>
      <c r="K29" s="61"/>
    </row>
    <row r="30" spans="1:11" s="48" customFormat="1" ht="15" customHeight="1">
      <c r="A30" s="55" t="s">
        <v>210</v>
      </c>
      <c r="B30" s="86">
        <v>2.64</v>
      </c>
      <c r="C30" s="61">
        <v>2.64</v>
      </c>
      <c r="K30" s="61"/>
    </row>
    <row r="31" spans="1:11" s="48" customFormat="1" ht="15" customHeight="1">
      <c r="A31" s="55" t="s">
        <v>211</v>
      </c>
      <c r="B31" s="86">
        <v>3.5</v>
      </c>
      <c r="C31" s="61">
        <v>3.5</v>
      </c>
      <c r="K31" s="61"/>
    </row>
    <row r="32" spans="1:11" s="48" customFormat="1" ht="15" customHeight="1">
      <c r="A32" s="55" t="s">
        <v>211</v>
      </c>
      <c r="B32" s="86">
        <v>3.5</v>
      </c>
      <c r="C32" s="61">
        <v>3.5</v>
      </c>
      <c r="K32" s="61"/>
    </row>
    <row r="33" spans="1:3" s="48" customFormat="1" ht="15" customHeight="1">
      <c r="A33" s="55" t="s">
        <v>212</v>
      </c>
      <c r="B33" s="86">
        <v>2.5</v>
      </c>
      <c r="C33" s="61">
        <v>2.5</v>
      </c>
    </row>
    <row r="34" spans="1:3" s="48" customFormat="1" ht="15" customHeight="1">
      <c r="A34" s="55" t="s">
        <v>213</v>
      </c>
      <c r="B34" s="86">
        <v>2.58</v>
      </c>
      <c r="C34" s="61">
        <v>2.58</v>
      </c>
    </row>
    <row r="35" spans="1:3" s="48" customFormat="1" ht="15" customHeight="1">
      <c r="A35" s="55" t="s">
        <v>214</v>
      </c>
      <c r="B35" s="86">
        <v>0.15</v>
      </c>
      <c r="C35" s="61">
        <v>0.39</v>
      </c>
    </row>
    <row r="36" spans="1:3" s="48" customFormat="1" ht="15" customHeight="1">
      <c r="A36" s="55" t="s">
        <v>172</v>
      </c>
      <c r="B36" s="86"/>
      <c r="C36" s="61"/>
    </row>
    <row r="37" spans="1:3" s="48" customFormat="1" ht="15" customHeight="1">
      <c r="A37" s="55" t="s">
        <v>159</v>
      </c>
      <c r="B37" s="86"/>
      <c r="C37" s="61"/>
    </row>
    <row r="38" spans="1:3" s="48" customFormat="1" ht="15" customHeight="1">
      <c r="A38" s="55" t="s">
        <v>31</v>
      </c>
      <c r="B38" s="86"/>
      <c r="C38" s="61"/>
    </row>
    <row r="39" spans="1:3" s="48" customFormat="1" ht="15" customHeight="1">
      <c r="A39" s="55" t="s">
        <v>52</v>
      </c>
      <c r="B39" s="86"/>
      <c r="C39" s="61"/>
    </row>
    <row r="40" spans="1:3" s="48" customFormat="1" ht="15" customHeight="1">
      <c r="A40" s="55" t="s">
        <v>25</v>
      </c>
      <c r="B40" s="86"/>
      <c r="C40" s="61"/>
    </row>
    <row r="41" spans="1:3" s="48" customFormat="1" ht="15" customHeight="1">
      <c r="A41" s="55" t="s">
        <v>26</v>
      </c>
      <c r="B41" s="86"/>
      <c r="C41" s="61"/>
    </row>
    <row r="42" spans="1:3" s="48" customFormat="1" ht="15" customHeight="1">
      <c r="A42" s="55" t="s">
        <v>45</v>
      </c>
      <c r="B42" s="86"/>
      <c r="C42" s="61"/>
    </row>
    <row r="43" spans="1:3" s="48" customFormat="1" ht="15" customHeight="1">
      <c r="A43" s="55" t="s">
        <v>27</v>
      </c>
      <c r="B43" s="86"/>
      <c r="C43" s="61"/>
    </row>
    <row r="44" spans="1:3" s="48" customFormat="1" ht="15" customHeight="1">
      <c r="A44" s="55" t="s">
        <v>63</v>
      </c>
      <c r="B44" s="86"/>
      <c r="C44" s="61"/>
    </row>
    <row r="45" spans="1:3" s="48" customFormat="1" ht="15" customHeight="1">
      <c r="A45" s="55" t="s">
        <v>29</v>
      </c>
      <c r="B45" s="86"/>
      <c r="C45" s="61"/>
    </row>
    <row r="46" spans="1:3" s="48" customFormat="1" ht="15" customHeight="1">
      <c r="A46" s="55" t="s">
        <v>30</v>
      </c>
      <c r="B46" s="86"/>
      <c r="C46" s="61"/>
    </row>
    <row r="47" spans="1:3" s="48" customFormat="1" ht="15" customHeight="1">
      <c r="A47" s="55" t="s">
        <v>34</v>
      </c>
      <c r="B47" s="86"/>
      <c r="C47" s="61"/>
    </row>
    <row r="48" spans="1:3" s="48" customFormat="1" ht="15" customHeight="1">
      <c r="A48" s="55" t="s">
        <v>32</v>
      </c>
      <c r="B48" s="86"/>
      <c r="C48" s="61"/>
    </row>
    <row r="49" spans="1:3" s="48" customFormat="1" ht="15" customHeight="1">
      <c r="A49" s="55" t="s">
        <v>88</v>
      </c>
      <c r="B49" s="86"/>
      <c r="C49" s="61"/>
    </row>
    <row r="50" spans="1:3" s="48" customFormat="1" ht="15" customHeight="1">
      <c r="A50" s="55" t="s">
        <v>53</v>
      </c>
      <c r="B50" s="86"/>
      <c r="C50" s="61"/>
    </row>
    <row r="51" spans="1:3" s="48" customFormat="1" ht="15" customHeight="1">
      <c r="A51" s="55" t="s">
        <v>33</v>
      </c>
      <c r="B51" s="86"/>
      <c r="C51" s="61"/>
    </row>
    <row r="52" spans="1:3" s="48" customFormat="1" ht="15" customHeight="1">
      <c r="A52" s="55" t="s">
        <v>35</v>
      </c>
      <c r="B52" s="86"/>
      <c r="C52" s="61"/>
    </row>
    <row r="53" spans="1:3" s="48" customFormat="1" ht="15" customHeight="1">
      <c r="A53" s="55" t="s">
        <v>36</v>
      </c>
      <c r="B53" s="86"/>
      <c r="C53" s="61"/>
    </row>
    <row r="54" spans="1:3" s="48" customFormat="1" ht="15" customHeight="1">
      <c r="A54" s="55" t="s">
        <v>75</v>
      </c>
      <c r="B54" s="86"/>
      <c r="C54" s="61"/>
    </row>
    <row r="55" spans="1:3" s="48" customFormat="1" ht="15" customHeight="1">
      <c r="A55" s="55" t="s">
        <v>72</v>
      </c>
      <c r="B55" s="86"/>
      <c r="C55" s="61"/>
    </row>
    <row r="56" spans="1:3" s="48" customFormat="1" ht="15" customHeight="1">
      <c r="A56" s="55" t="s">
        <v>89</v>
      </c>
      <c r="B56" s="86"/>
      <c r="C56" s="61"/>
    </row>
    <row r="57" spans="1:3" s="48" customFormat="1" ht="15" customHeight="1">
      <c r="A57" s="55" t="s">
        <v>184</v>
      </c>
      <c r="B57" s="86"/>
      <c r="C57" s="61"/>
    </row>
    <row r="58" spans="1:3" s="48" customFormat="1" ht="15" customHeight="1">
      <c r="A58" s="55" t="s">
        <v>90</v>
      </c>
      <c r="B58" s="86"/>
      <c r="C58" s="61"/>
    </row>
    <row r="59" spans="1:3" s="48" customFormat="1" ht="15" customHeight="1">
      <c r="A59" s="55" t="s">
        <v>190</v>
      </c>
      <c r="B59" s="86"/>
      <c r="C59" s="61"/>
    </row>
    <row r="60" spans="1:3" s="48" customFormat="1" ht="15" customHeight="1">
      <c r="A60" s="55" t="s">
        <v>38</v>
      </c>
      <c r="B60" s="86"/>
      <c r="C60" s="61"/>
    </row>
    <row r="61" spans="1:3" s="48" customFormat="1" ht="15" customHeight="1">
      <c r="A61" s="55" t="s">
        <v>91</v>
      </c>
      <c r="B61" s="86"/>
      <c r="C61" s="61"/>
    </row>
    <row r="62" spans="1:3" s="48" customFormat="1" ht="15" customHeight="1">
      <c r="A62" s="55" t="s">
        <v>39</v>
      </c>
      <c r="B62" s="86"/>
      <c r="C62" s="61"/>
    </row>
    <row r="63" spans="1:3" s="48" customFormat="1" ht="15" customHeight="1">
      <c r="A63" s="55" t="s">
        <v>40</v>
      </c>
      <c r="B63" s="86"/>
      <c r="C63" s="61"/>
    </row>
    <row r="64" spans="1:3" s="48" customFormat="1" ht="15" customHeight="1">
      <c r="A64" s="55" t="s">
        <v>41</v>
      </c>
      <c r="B64" s="86"/>
      <c r="C64" s="61"/>
    </row>
    <row r="65" spans="1:3" s="48" customFormat="1" ht="15" customHeight="1">
      <c r="A65" s="55" t="s">
        <v>11</v>
      </c>
      <c r="B65" s="86"/>
      <c r="C65" s="61"/>
    </row>
    <row r="66" spans="1:2" s="48" customFormat="1" ht="15" customHeight="1">
      <c r="A66" s="55" t="s">
        <v>42</v>
      </c>
      <c r="B66" s="86"/>
    </row>
    <row r="67" spans="1:2" s="48" customFormat="1" ht="15" customHeight="1">
      <c r="A67" s="55" t="s">
        <v>43</v>
      </c>
      <c r="B67" s="86"/>
    </row>
    <row r="68" spans="1:2" s="48" customFormat="1" ht="15" customHeight="1">
      <c r="A68" s="55" t="s">
        <v>124</v>
      </c>
      <c r="B68" s="86"/>
    </row>
    <row r="69" spans="1:2" s="48" customFormat="1" ht="15" customHeight="1">
      <c r="A69" s="55" t="s">
        <v>125</v>
      </c>
      <c r="B69" s="86"/>
    </row>
    <row r="70" spans="1:2" s="48" customFormat="1" ht="15" customHeight="1">
      <c r="A70" s="55" t="s">
        <v>47</v>
      </c>
      <c r="B70" s="86"/>
    </row>
    <row r="71" spans="1:2" s="48" customFormat="1" ht="15" customHeight="1">
      <c r="A71" s="55" t="s">
        <v>48</v>
      </c>
      <c r="B71" s="86"/>
    </row>
    <row r="72" spans="1:2" s="48" customFormat="1" ht="15" customHeight="1">
      <c r="A72" s="55" t="s">
        <v>49</v>
      </c>
      <c r="B72" s="86"/>
    </row>
    <row r="73" spans="1:2" s="48" customFormat="1" ht="15" customHeight="1">
      <c r="A73" s="55" t="s">
        <v>50</v>
      </c>
      <c r="B73" s="86"/>
    </row>
    <row r="74" spans="1:2" s="48" customFormat="1" ht="15" customHeight="1">
      <c r="A74" s="55" t="s">
        <v>126</v>
      </c>
      <c r="B74" s="86"/>
    </row>
    <row r="75" spans="1:2" s="48" customFormat="1" ht="15" customHeight="1">
      <c r="A75" s="55" t="s">
        <v>73</v>
      </c>
      <c r="B75" s="86"/>
    </row>
    <row r="76" spans="1:2" s="48" customFormat="1" ht="15" customHeight="1">
      <c r="A76" s="55" t="s">
        <v>120</v>
      </c>
      <c r="B76" s="86"/>
    </row>
    <row r="77" spans="1:2" s="48" customFormat="1" ht="15" customHeight="1">
      <c r="A77" s="55" t="s">
        <v>74</v>
      </c>
      <c r="B77" s="86"/>
    </row>
    <row r="78" spans="1:2" s="48" customFormat="1" ht="15" customHeight="1">
      <c r="A78" s="55" t="s">
        <v>121</v>
      </c>
      <c r="B78" s="86"/>
    </row>
    <row r="79" spans="1:2" s="48" customFormat="1" ht="15" customHeight="1">
      <c r="A79" s="55" t="s">
        <v>129</v>
      </c>
      <c r="B79" s="86">
        <f>Упаковка!E80</f>
        <v>0</v>
      </c>
    </row>
    <row r="80" s="48" customFormat="1" ht="15" customHeight="1">
      <c r="B80" s="86"/>
    </row>
    <row r="81" spans="1:12" ht="15" customHeight="1">
      <c r="A81" s="48" t="s">
        <v>71</v>
      </c>
      <c r="B81" s="86">
        <f>SUM(B3:B79)</f>
        <v>57.97</v>
      </c>
      <c r="C81" s="48">
        <f>SUM(C3:C65)</f>
        <v>64.02</v>
      </c>
      <c r="D81" s="85">
        <f>SUM(D3:D79)</f>
        <v>0</v>
      </c>
      <c r="E81" s="85">
        <f aca="true" t="shared" si="0" ref="E81:J81">SUM(E3:E79)</f>
        <v>0</v>
      </c>
      <c r="F81" s="85">
        <f t="shared" si="0"/>
        <v>0</v>
      </c>
      <c r="G81" s="85">
        <f t="shared" si="0"/>
        <v>0</v>
      </c>
      <c r="H81" s="85">
        <f t="shared" si="0"/>
        <v>0</v>
      </c>
      <c r="I81" s="85">
        <f t="shared" si="0"/>
        <v>0</v>
      </c>
      <c r="J81" s="85">
        <f t="shared" si="0"/>
        <v>0</v>
      </c>
      <c r="K81" s="48"/>
      <c r="L81" s="48"/>
    </row>
    <row r="82" spans="1:12" ht="15" customHeight="1">
      <c r="A82" s="48"/>
      <c r="B82" s="86"/>
      <c r="C82" s="48" t="s">
        <v>192</v>
      </c>
      <c r="D82" s="48">
        <f aca="true" t="shared" si="1" ref="D82:I82">$K$83-D81</f>
        <v>10.67</v>
      </c>
      <c r="E82" s="48">
        <f t="shared" si="1"/>
        <v>10.67</v>
      </c>
      <c r="F82" s="48">
        <f t="shared" si="1"/>
        <v>10.67</v>
      </c>
      <c r="G82" s="48">
        <f t="shared" si="1"/>
        <v>10.67</v>
      </c>
      <c r="H82" s="48">
        <f t="shared" si="1"/>
        <v>10.67</v>
      </c>
      <c r="I82" s="48">
        <f t="shared" si="1"/>
        <v>10.67</v>
      </c>
      <c r="J82" s="48">
        <f>$K$83-J81</f>
        <v>10.67</v>
      </c>
      <c r="K82" s="48"/>
      <c r="L82" s="48"/>
    </row>
    <row r="83" spans="1:12" ht="15" customHeight="1">
      <c r="A83" s="48" t="s">
        <v>160</v>
      </c>
      <c r="B83" s="48" t="e">
        <f>B81/'Идём+запасной'!I5/(#REF!+'Идём+запасной'!F3)</f>
        <v>#REF!</v>
      </c>
      <c r="C83" s="48"/>
      <c r="D83" s="48"/>
      <c r="E83" s="48"/>
      <c r="F83" s="48"/>
      <c r="G83" s="48"/>
      <c r="H83" s="48"/>
      <c r="I83" s="48"/>
      <c r="J83" s="48"/>
      <c r="K83" s="48">
        <v>10.67</v>
      </c>
      <c r="L83" s="48" t="s">
        <v>193</v>
      </c>
    </row>
    <row r="84" spans="1:12" ht="15" customHeight="1">
      <c r="A84" s="48" t="s">
        <v>161</v>
      </c>
      <c r="B84" s="48" t="e">
        <f>B83*(#REF!+'Идём+запасной'!F3)</f>
        <v>#REF!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91"/>
  <sheetViews>
    <sheetView zoomScalePageLayoutView="0" workbookViewId="0" topLeftCell="A1">
      <selection activeCell="C42" sqref="C42"/>
    </sheetView>
  </sheetViews>
  <sheetFormatPr defaultColWidth="9.00390625" defaultRowHeight="12.75"/>
  <cols>
    <col min="1" max="1" width="4.375" style="0" customWidth="1"/>
    <col min="2" max="2" width="14.75390625" style="0" customWidth="1"/>
    <col min="3" max="3" width="59.875" style="0" customWidth="1"/>
    <col min="4" max="4" width="8.00390625" style="0" customWidth="1"/>
  </cols>
  <sheetData>
    <row r="2" ht="13.5" thickBot="1"/>
    <row r="3" spans="1:4" ht="69">
      <c r="A3" s="64" t="s">
        <v>165</v>
      </c>
      <c r="B3" s="65" t="s">
        <v>96</v>
      </c>
      <c r="C3" s="65" t="s">
        <v>97</v>
      </c>
      <c r="D3" s="65" t="s">
        <v>98</v>
      </c>
    </row>
    <row r="4" spans="1:4" ht="12.75">
      <c r="A4" s="48">
        <v>1</v>
      </c>
      <c r="B4" s="87" t="s">
        <v>266</v>
      </c>
      <c r="C4" s="59" t="s">
        <v>273</v>
      </c>
      <c r="D4" s="48" t="s">
        <v>100</v>
      </c>
    </row>
    <row r="5" spans="1:4" ht="12.75">
      <c r="A5" s="49">
        <v>1</v>
      </c>
      <c r="B5" s="88" t="s">
        <v>267</v>
      </c>
      <c r="C5" s="59" t="s">
        <v>285</v>
      </c>
      <c r="D5" s="48" t="s">
        <v>58</v>
      </c>
    </row>
    <row r="6" spans="1:4" ht="12.75">
      <c r="A6" s="49">
        <v>1</v>
      </c>
      <c r="B6" s="89"/>
      <c r="C6" s="59" t="s">
        <v>272</v>
      </c>
      <c r="D6" s="48" t="s">
        <v>99</v>
      </c>
    </row>
    <row r="7" spans="1:4" ht="12.75">
      <c r="A7" s="50"/>
      <c r="B7" s="88"/>
      <c r="C7" s="59"/>
      <c r="D7" s="48"/>
    </row>
    <row r="8" spans="1:4" ht="12.75">
      <c r="A8" s="48">
        <v>2</v>
      </c>
      <c r="B8" s="87" t="s">
        <v>266</v>
      </c>
      <c r="C8" s="59" t="s">
        <v>289</v>
      </c>
      <c r="D8" s="48" t="s">
        <v>100</v>
      </c>
    </row>
    <row r="9" spans="1:4" ht="14.25" customHeight="1">
      <c r="A9" s="49">
        <v>2</v>
      </c>
      <c r="B9" s="87" t="s">
        <v>288</v>
      </c>
      <c r="C9" s="59" t="s">
        <v>286</v>
      </c>
      <c r="D9" s="48" t="s">
        <v>58</v>
      </c>
    </row>
    <row r="10" spans="1:4" ht="12.75">
      <c r="A10" s="49">
        <v>2</v>
      </c>
      <c r="B10" s="89"/>
      <c r="C10" s="59" t="s">
        <v>275</v>
      </c>
      <c r="D10" s="48" t="s">
        <v>99</v>
      </c>
    </row>
    <row r="11" spans="1:4" ht="12.75">
      <c r="A11" s="50"/>
      <c r="B11" s="88"/>
      <c r="C11" s="59"/>
      <c r="D11" s="48"/>
    </row>
    <row r="12" spans="1:4" ht="12.75">
      <c r="A12" s="48">
        <v>3</v>
      </c>
      <c r="B12" s="87" t="s">
        <v>266</v>
      </c>
      <c r="C12" s="59" t="s">
        <v>284</v>
      </c>
      <c r="D12" s="48" t="s">
        <v>100</v>
      </c>
    </row>
    <row r="13" spans="1:4" ht="12.75">
      <c r="A13" s="49">
        <v>3</v>
      </c>
      <c r="B13" s="88" t="s">
        <v>267</v>
      </c>
      <c r="C13" s="59" t="s">
        <v>298</v>
      </c>
      <c r="D13" s="48" t="s">
        <v>58</v>
      </c>
    </row>
    <row r="14" spans="1:4" ht="12.75">
      <c r="A14" s="49">
        <v>3</v>
      </c>
      <c r="B14" s="88"/>
      <c r="C14" s="59" t="s">
        <v>287</v>
      </c>
      <c r="D14" s="48" t="s">
        <v>99</v>
      </c>
    </row>
    <row r="15" spans="1:4" ht="12.75">
      <c r="A15" s="50"/>
      <c r="B15" s="88"/>
      <c r="C15" s="59"/>
      <c r="D15" s="48"/>
    </row>
    <row r="16" spans="1:4" ht="12.75">
      <c r="A16" s="48">
        <v>4</v>
      </c>
      <c r="B16" s="87" t="s">
        <v>266</v>
      </c>
      <c r="C16" s="59" t="s">
        <v>277</v>
      </c>
      <c r="D16" s="48" t="s">
        <v>100</v>
      </c>
    </row>
    <row r="17" spans="1:4" ht="12.75">
      <c r="A17" s="49">
        <v>4</v>
      </c>
      <c r="B17" s="90"/>
      <c r="C17" s="59" t="s">
        <v>297</v>
      </c>
      <c r="D17" s="48" t="s">
        <v>58</v>
      </c>
    </row>
    <row r="18" spans="1:4" ht="12.75">
      <c r="A18" s="49">
        <v>4</v>
      </c>
      <c r="B18" s="88"/>
      <c r="C18" s="59" t="s">
        <v>299</v>
      </c>
      <c r="D18" s="48" t="s">
        <v>99</v>
      </c>
    </row>
    <row r="19" spans="1:4" ht="12.75">
      <c r="A19" s="50"/>
      <c r="B19" s="88"/>
      <c r="C19" s="59"/>
      <c r="D19" s="48"/>
    </row>
    <row r="20" spans="1:4" ht="12.75">
      <c r="A20" s="48">
        <v>5</v>
      </c>
      <c r="B20" s="87" t="s">
        <v>266</v>
      </c>
      <c r="C20" s="59" t="s">
        <v>279</v>
      </c>
      <c r="D20" s="48" t="s">
        <v>100</v>
      </c>
    </row>
    <row r="21" spans="1:4" ht="12.75">
      <c r="A21" s="49">
        <v>5</v>
      </c>
      <c r="B21" s="88"/>
      <c r="C21" s="59" t="s">
        <v>320</v>
      </c>
      <c r="D21" s="48" t="s">
        <v>58</v>
      </c>
    </row>
    <row r="22" spans="1:4" ht="12.75">
      <c r="A22" s="49">
        <v>5</v>
      </c>
      <c r="B22" s="88"/>
      <c r="C22" s="59" t="s">
        <v>282</v>
      </c>
      <c r="D22" s="48" t="s">
        <v>99</v>
      </c>
    </row>
    <row r="23" spans="1:4" ht="12.75">
      <c r="A23" s="50"/>
      <c r="B23" s="88"/>
      <c r="C23" s="59"/>
      <c r="D23" s="48"/>
    </row>
    <row r="24" spans="1:4" ht="14.25" customHeight="1">
      <c r="A24" s="48">
        <v>6</v>
      </c>
      <c r="B24" s="87" t="s">
        <v>266</v>
      </c>
      <c r="C24" s="59" t="s">
        <v>274</v>
      </c>
      <c r="D24" s="48" t="s">
        <v>100</v>
      </c>
    </row>
    <row r="25" spans="1:4" ht="12.75">
      <c r="A25" s="49">
        <v>6</v>
      </c>
      <c r="B25" s="88"/>
      <c r="C25" s="59" t="s">
        <v>292</v>
      </c>
      <c r="D25" s="48" t="s">
        <v>58</v>
      </c>
    </row>
    <row r="26" spans="1:4" ht="12.75">
      <c r="A26" s="49">
        <v>6</v>
      </c>
      <c r="B26" s="88"/>
      <c r="C26" s="59" t="s">
        <v>300</v>
      </c>
      <c r="D26" s="48" t="s">
        <v>99</v>
      </c>
    </row>
    <row r="27" spans="1:4" ht="12.75">
      <c r="A27" s="50"/>
      <c r="B27" s="88"/>
      <c r="C27" s="59"/>
      <c r="D27" s="48"/>
    </row>
    <row r="28" spans="1:4" ht="12.75">
      <c r="A28" s="48">
        <v>7</v>
      </c>
      <c r="B28" s="87" t="s">
        <v>268</v>
      </c>
      <c r="C28" s="98" t="s">
        <v>289</v>
      </c>
      <c r="D28" s="48" t="s">
        <v>100</v>
      </c>
    </row>
    <row r="29" spans="1:4" ht="14.25" customHeight="1">
      <c r="A29" s="49">
        <v>7</v>
      </c>
      <c r="B29" s="87" t="s">
        <v>288</v>
      </c>
      <c r="C29" s="59" t="s">
        <v>290</v>
      </c>
      <c r="D29" s="48" t="s">
        <v>58</v>
      </c>
    </row>
    <row r="30" spans="1:4" ht="12.75">
      <c r="A30" s="49">
        <v>7</v>
      </c>
      <c r="B30" s="88"/>
      <c r="C30" s="59" t="s">
        <v>275</v>
      </c>
      <c r="D30" s="48" t="s">
        <v>99</v>
      </c>
    </row>
    <row r="31" spans="1:4" ht="12.75">
      <c r="A31" s="50"/>
      <c r="B31" s="88"/>
      <c r="C31" s="59"/>
      <c r="D31" s="48"/>
    </row>
    <row r="32" spans="1:4" ht="12.75">
      <c r="A32" s="48">
        <v>8</v>
      </c>
      <c r="B32" s="87" t="s">
        <v>268</v>
      </c>
      <c r="C32" s="98" t="s">
        <v>282</v>
      </c>
      <c r="D32" s="48" t="s">
        <v>100</v>
      </c>
    </row>
    <row r="33" spans="1:4" ht="13.5" customHeight="1">
      <c r="A33" s="49">
        <v>8</v>
      </c>
      <c r="B33" s="87" t="s">
        <v>288</v>
      </c>
      <c r="C33" s="59" t="s">
        <v>285</v>
      </c>
      <c r="D33" s="48" t="s">
        <v>58</v>
      </c>
    </row>
    <row r="34" spans="1:4" ht="12.75">
      <c r="A34" s="49">
        <v>8</v>
      </c>
      <c r="B34" s="88"/>
      <c r="C34" s="59" t="s">
        <v>278</v>
      </c>
      <c r="D34" s="48" t="s">
        <v>99</v>
      </c>
    </row>
    <row r="35" spans="1:4" ht="12.75">
      <c r="A35" s="50"/>
      <c r="B35" s="88"/>
      <c r="C35" s="59"/>
      <c r="D35" s="48"/>
    </row>
    <row r="36" spans="1:4" ht="12.75">
      <c r="A36" s="48">
        <v>9</v>
      </c>
      <c r="B36" s="87" t="s">
        <v>268</v>
      </c>
      <c r="C36" s="59" t="s">
        <v>281</v>
      </c>
      <c r="D36" s="48" t="s">
        <v>100</v>
      </c>
    </row>
    <row r="37" spans="1:4" ht="12.75">
      <c r="A37" s="49">
        <v>9</v>
      </c>
      <c r="B37" s="88"/>
      <c r="C37" s="59" t="s">
        <v>291</v>
      </c>
      <c r="D37" s="48" t="s">
        <v>58</v>
      </c>
    </row>
    <row r="38" spans="1:4" ht="12.75">
      <c r="A38" s="49">
        <v>9</v>
      </c>
      <c r="B38" s="88"/>
      <c r="C38" s="59" t="s">
        <v>307</v>
      </c>
      <c r="D38" s="48" t="s">
        <v>99</v>
      </c>
    </row>
    <row r="39" spans="1:4" ht="12.75">
      <c r="A39" s="50"/>
      <c r="B39" s="88"/>
      <c r="C39" s="59"/>
      <c r="D39" s="48"/>
    </row>
    <row r="40" spans="1:4" ht="12.75">
      <c r="A40" s="48">
        <v>10</v>
      </c>
      <c r="B40" s="87" t="s">
        <v>268</v>
      </c>
      <c r="C40" s="59" t="s">
        <v>318</v>
      </c>
      <c r="D40" s="48" t="s">
        <v>100</v>
      </c>
    </row>
    <row r="41" spans="1:4" ht="12.75">
      <c r="A41" s="49">
        <v>10</v>
      </c>
      <c r="B41" s="88"/>
      <c r="C41" s="59" t="s">
        <v>292</v>
      </c>
      <c r="D41" s="48" t="s">
        <v>58</v>
      </c>
    </row>
    <row r="42" spans="1:4" ht="12.75">
      <c r="A42" s="49">
        <v>10</v>
      </c>
      <c r="B42" s="88"/>
      <c r="C42" s="59" t="s">
        <v>327</v>
      </c>
      <c r="D42" s="48" t="s">
        <v>99</v>
      </c>
    </row>
    <row r="43" spans="1:4" ht="12.75">
      <c r="A43" s="50"/>
      <c r="B43" s="88"/>
      <c r="C43" s="59"/>
      <c r="D43" s="48"/>
    </row>
    <row r="44" spans="1:4" ht="12.75">
      <c r="A44" s="48">
        <v>11</v>
      </c>
      <c r="B44" s="87" t="s">
        <v>268</v>
      </c>
      <c r="C44" s="59" t="s">
        <v>322</v>
      </c>
      <c r="D44" s="48" t="s">
        <v>100</v>
      </c>
    </row>
    <row r="45" spans="1:4" ht="12.75">
      <c r="A45" s="49">
        <v>11</v>
      </c>
      <c r="B45" s="91"/>
      <c r="C45" s="59" t="s">
        <v>290</v>
      </c>
      <c r="D45" s="48" t="s">
        <v>58</v>
      </c>
    </row>
    <row r="46" spans="1:4" ht="12.75">
      <c r="A46" s="49">
        <v>11</v>
      </c>
      <c r="B46" s="91"/>
      <c r="C46" s="59" t="s">
        <v>275</v>
      </c>
      <c r="D46" s="48" t="s">
        <v>99</v>
      </c>
    </row>
    <row r="47" spans="1:4" ht="12.75">
      <c r="A47" s="50"/>
      <c r="B47" s="88"/>
      <c r="C47" s="59"/>
      <c r="D47" s="48"/>
    </row>
    <row r="48" spans="1:4" ht="12.75">
      <c r="A48" s="48">
        <v>12</v>
      </c>
      <c r="B48" s="87" t="s">
        <v>268</v>
      </c>
      <c r="C48" s="59" t="s">
        <v>279</v>
      </c>
      <c r="D48" s="48" t="s">
        <v>100</v>
      </c>
    </row>
    <row r="49" spans="1:4" ht="12.75">
      <c r="A49" s="49">
        <v>12</v>
      </c>
      <c r="B49" s="88"/>
      <c r="C49" s="59" t="s">
        <v>285</v>
      </c>
      <c r="D49" s="48" t="s">
        <v>58</v>
      </c>
    </row>
    <row r="50" spans="1:4" ht="12.75">
      <c r="A50" s="49">
        <v>12</v>
      </c>
      <c r="B50" s="88"/>
      <c r="C50" s="59" t="s">
        <v>283</v>
      </c>
      <c r="D50" s="48" t="s">
        <v>99</v>
      </c>
    </row>
    <row r="51" spans="1:4" ht="12.75">
      <c r="A51" s="48"/>
      <c r="B51" s="88"/>
      <c r="C51" s="59"/>
      <c r="D51" s="48"/>
    </row>
    <row r="52" spans="1:4" ht="12.75">
      <c r="A52" s="48">
        <v>13</v>
      </c>
      <c r="B52" s="87" t="s">
        <v>269</v>
      </c>
      <c r="C52" s="59" t="s">
        <v>278</v>
      </c>
      <c r="D52" s="48" t="s">
        <v>100</v>
      </c>
    </row>
    <row r="53" spans="1:4" ht="12.75">
      <c r="A53" s="49">
        <v>13</v>
      </c>
      <c r="B53" s="87" t="s">
        <v>288</v>
      </c>
      <c r="C53" s="59" t="s">
        <v>308</v>
      </c>
      <c r="D53" s="48" t="s">
        <v>58</v>
      </c>
    </row>
    <row r="54" spans="1:4" ht="12.75">
      <c r="A54" s="49">
        <v>13</v>
      </c>
      <c r="B54" s="88"/>
      <c r="C54" s="59" t="s">
        <v>289</v>
      </c>
      <c r="D54" s="48" t="s">
        <v>99</v>
      </c>
    </row>
    <row r="55" spans="1:4" ht="12.75">
      <c r="A55" s="49"/>
      <c r="B55" s="88"/>
      <c r="C55" s="59"/>
      <c r="D55" s="48"/>
    </row>
    <row r="56" spans="1:4" ht="12.75">
      <c r="A56" s="48">
        <v>14</v>
      </c>
      <c r="B56" s="87" t="s">
        <v>269</v>
      </c>
      <c r="C56" s="59" t="s">
        <v>273</v>
      </c>
      <c r="D56" s="48" t="s">
        <v>100</v>
      </c>
    </row>
    <row r="57" spans="1:4" ht="12.75">
      <c r="A57" s="49">
        <v>14</v>
      </c>
      <c r="B57" s="88"/>
      <c r="C57" s="59" t="s">
        <v>292</v>
      </c>
      <c r="D57" s="48" t="s">
        <v>58</v>
      </c>
    </row>
    <row r="58" spans="1:4" ht="12.75">
      <c r="A58" s="49">
        <v>14</v>
      </c>
      <c r="B58" s="88"/>
      <c r="C58" s="59" t="s">
        <v>309</v>
      </c>
      <c r="D58" s="48" t="s">
        <v>99</v>
      </c>
    </row>
    <row r="59" spans="1:4" ht="12.75">
      <c r="A59" s="48"/>
      <c r="B59" s="88"/>
      <c r="C59" s="59"/>
      <c r="D59" s="48"/>
    </row>
    <row r="60" spans="1:4" ht="12.75">
      <c r="A60" s="48">
        <v>15</v>
      </c>
      <c r="B60" s="87" t="s">
        <v>269</v>
      </c>
      <c r="C60" s="59" t="s">
        <v>293</v>
      </c>
      <c r="D60" s="48" t="s">
        <v>100</v>
      </c>
    </row>
    <row r="61" spans="1:4" ht="12.75">
      <c r="A61" s="49">
        <v>15</v>
      </c>
      <c r="B61" s="88"/>
      <c r="C61" s="59" t="s">
        <v>285</v>
      </c>
      <c r="D61" s="48" t="s">
        <v>58</v>
      </c>
    </row>
    <row r="62" spans="1:4" ht="12.75">
      <c r="A62" s="49">
        <v>15</v>
      </c>
      <c r="B62" s="88"/>
      <c r="C62" s="59" t="s">
        <v>327</v>
      </c>
      <c r="D62" s="48" t="s">
        <v>99</v>
      </c>
    </row>
    <row r="63" spans="1:4" ht="12.75">
      <c r="A63" s="48"/>
      <c r="B63" s="88"/>
      <c r="C63" s="59"/>
      <c r="D63" s="48"/>
    </row>
    <row r="64" spans="1:4" ht="12.75">
      <c r="A64" s="48">
        <v>16</v>
      </c>
      <c r="B64" s="87" t="s">
        <v>270</v>
      </c>
      <c r="C64" s="98" t="s">
        <v>273</v>
      </c>
      <c r="D64" s="48" t="s">
        <v>100</v>
      </c>
    </row>
    <row r="65" spans="1:4" ht="12.75">
      <c r="A65" s="49">
        <v>16</v>
      </c>
      <c r="B65" s="88"/>
      <c r="C65" s="98" t="s">
        <v>325</v>
      </c>
      <c r="D65" s="48" t="s">
        <v>58</v>
      </c>
    </row>
    <row r="66" spans="1:4" ht="12.75">
      <c r="A66" s="49">
        <v>16</v>
      </c>
      <c r="B66" s="88"/>
      <c r="C66" s="98" t="s">
        <v>282</v>
      </c>
      <c r="D66" s="48" t="s">
        <v>99</v>
      </c>
    </row>
    <row r="67" spans="1:4" ht="12.75">
      <c r="A67" s="48"/>
      <c r="B67" s="88"/>
      <c r="C67" s="98"/>
      <c r="D67" s="48"/>
    </row>
    <row r="68" spans="1:4" ht="12.75">
      <c r="A68" s="48">
        <v>17</v>
      </c>
      <c r="B68" s="87" t="s">
        <v>270</v>
      </c>
      <c r="C68" s="98" t="s">
        <v>274</v>
      </c>
      <c r="D68" s="48" t="s">
        <v>100</v>
      </c>
    </row>
    <row r="69" spans="1:4" ht="12.75">
      <c r="A69" s="49">
        <v>17</v>
      </c>
      <c r="B69" s="88"/>
      <c r="C69" s="98" t="s">
        <v>290</v>
      </c>
      <c r="D69" s="48" t="s">
        <v>58</v>
      </c>
    </row>
    <row r="70" spans="1:4" ht="12.75">
      <c r="A70" s="49">
        <v>17</v>
      </c>
      <c r="B70" s="88"/>
      <c r="C70" s="98" t="s">
        <v>287</v>
      </c>
      <c r="D70" s="48" t="s">
        <v>99</v>
      </c>
    </row>
    <row r="71" spans="1:4" ht="12.75">
      <c r="A71" s="49"/>
      <c r="B71" s="88"/>
      <c r="C71" s="98"/>
      <c r="D71" s="48"/>
    </row>
    <row r="72" spans="1:4" ht="12.75">
      <c r="A72" s="48">
        <v>18</v>
      </c>
      <c r="B72" s="87" t="s">
        <v>270</v>
      </c>
      <c r="C72" s="98" t="s">
        <v>279</v>
      </c>
      <c r="D72" s="48" t="s">
        <v>100</v>
      </c>
    </row>
    <row r="73" spans="1:4" ht="12.75">
      <c r="A73" s="49">
        <v>17.6774193548387</v>
      </c>
      <c r="B73" s="88"/>
      <c r="C73" s="98" t="s">
        <v>291</v>
      </c>
      <c r="D73" s="48" t="s">
        <v>58</v>
      </c>
    </row>
    <row r="74" spans="1:4" ht="12.75">
      <c r="A74" s="49">
        <v>17.9193548387097</v>
      </c>
      <c r="B74" s="88"/>
      <c r="C74" s="98" t="s">
        <v>310</v>
      </c>
      <c r="D74" s="48" t="s">
        <v>99</v>
      </c>
    </row>
    <row r="75" spans="1:4" ht="12.75">
      <c r="A75" s="48"/>
      <c r="B75" s="88"/>
      <c r="C75" s="98"/>
      <c r="D75" s="48"/>
    </row>
    <row r="76" spans="1:4" ht="12.75">
      <c r="A76" s="48">
        <v>19</v>
      </c>
      <c r="B76" s="87" t="s">
        <v>270</v>
      </c>
      <c r="C76" s="98" t="s">
        <v>311</v>
      </c>
      <c r="D76" s="48" t="s">
        <v>100</v>
      </c>
    </row>
    <row r="77" spans="1:4" ht="12.75">
      <c r="A77" s="49">
        <v>18.6451612903226</v>
      </c>
      <c r="B77" s="88"/>
      <c r="C77" s="98" t="s">
        <v>285</v>
      </c>
      <c r="D77" s="48" t="s">
        <v>58</v>
      </c>
    </row>
    <row r="78" spans="1:4" ht="12.75">
      <c r="A78" s="49">
        <v>18.8870967741935</v>
      </c>
      <c r="B78" s="88"/>
      <c r="C78" s="98" t="s">
        <v>278</v>
      </c>
      <c r="D78" s="48" t="s">
        <v>99</v>
      </c>
    </row>
    <row r="79" spans="1:4" ht="12.75">
      <c r="A79" s="49"/>
      <c r="B79" s="88"/>
      <c r="C79" s="98"/>
      <c r="D79" s="48"/>
    </row>
    <row r="80" spans="1:4" ht="12.75">
      <c r="A80" s="48">
        <v>20</v>
      </c>
      <c r="B80" s="87" t="s">
        <v>270</v>
      </c>
      <c r="C80" s="98" t="s">
        <v>276</v>
      </c>
      <c r="D80" s="48" t="s">
        <v>100</v>
      </c>
    </row>
    <row r="81" spans="1:4" ht="12.75">
      <c r="A81" s="49">
        <v>20</v>
      </c>
      <c r="B81" s="88"/>
      <c r="C81" s="98" t="s">
        <v>324</v>
      </c>
      <c r="D81" s="48" t="s">
        <v>58</v>
      </c>
    </row>
    <row r="82" spans="1:4" ht="12.75">
      <c r="A82" s="49">
        <v>19.5714285714285</v>
      </c>
      <c r="B82" s="88"/>
      <c r="C82" s="98" t="s">
        <v>289</v>
      </c>
      <c r="D82" s="48" t="s">
        <v>99</v>
      </c>
    </row>
    <row r="83" spans="1:4" ht="12.75">
      <c r="A83" s="48"/>
      <c r="B83" s="88"/>
      <c r="C83" s="98"/>
      <c r="D83" s="48"/>
    </row>
    <row r="84" spans="1:4" ht="12.75">
      <c r="A84" s="48">
        <v>21</v>
      </c>
      <c r="B84" s="87" t="s">
        <v>270</v>
      </c>
      <c r="C84" s="98" t="s">
        <v>280</v>
      </c>
      <c r="D84" s="48" t="s">
        <v>100</v>
      </c>
    </row>
    <row r="85" spans="1:4" ht="12.75">
      <c r="A85" s="49">
        <v>21</v>
      </c>
      <c r="B85" s="88"/>
      <c r="C85" s="98" t="s">
        <v>323</v>
      </c>
      <c r="D85" s="48" t="s">
        <v>58</v>
      </c>
    </row>
    <row r="86" spans="1:4" ht="12.75">
      <c r="A86" s="49">
        <v>21</v>
      </c>
      <c r="B86" s="88"/>
      <c r="C86" s="98" t="s">
        <v>275</v>
      </c>
      <c r="D86" s="48" t="s">
        <v>99</v>
      </c>
    </row>
    <row r="87" spans="1:4" ht="12.75">
      <c r="A87" s="49"/>
      <c r="B87" s="88"/>
      <c r="C87" s="98"/>
      <c r="D87" s="48"/>
    </row>
    <row r="88" spans="1:4" ht="12.75">
      <c r="A88" s="48">
        <v>22</v>
      </c>
      <c r="B88" s="88" t="s">
        <v>271</v>
      </c>
      <c r="C88" s="98" t="s">
        <v>274</v>
      </c>
      <c r="D88" s="48" t="s">
        <v>100</v>
      </c>
    </row>
    <row r="89" spans="1:4" ht="12.75">
      <c r="A89" s="49">
        <v>22</v>
      </c>
      <c r="B89" s="88"/>
      <c r="C89" s="98"/>
      <c r="D89" s="48"/>
    </row>
    <row r="90" spans="1:4" ht="12.75">
      <c r="A90" s="49">
        <v>22</v>
      </c>
      <c r="B90" s="88"/>
      <c r="C90" s="98" t="s">
        <v>282</v>
      </c>
      <c r="D90" s="48" t="s">
        <v>99</v>
      </c>
    </row>
    <row r="91" spans="1:4" ht="12.75">
      <c r="A91" s="48"/>
      <c r="B91" s="88"/>
      <c r="C91" s="48"/>
      <c r="D91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2"/>
  <sheetViews>
    <sheetView zoomScale="85" zoomScaleNormal="85" zoomScalePageLayoutView="0" workbookViewId="0" topLeftCell="A1">
      <pane ySplit="3" topLeftCell="BM109" activePane="bottomLeft" state="frozen"/>
      <selection pane="topLeft" activeCell="A1" sqref="A1"/>
      <selection pane="bottomLeft" activeCell="E121" sqref="E121"/>
    </sheetView>
  </sheetViews>
  <sheetFormatPr defaultColWidth="9.00390625" defaultRowHeight="12.75"/>
  <cols>
    <col min="1" max="1" width="15.00390625" style="0" customWidth="1"/>
    <col min="2" max="2" width="11.00390625" style="0" customWidth="1"/>
    <col min="3" max="4" width="9.375" style="0" customWidth="1"/>
    <col min="6" max="6" width="9.625" style="0" bestFit="1" customWidth="1"/>
    <col min="7" max="7" width="7.625" style="0" customWidth="1"/>
    <col min="8" max="8" width="3.125" style="0" customWidth="1"/>
    <col min="10" max="10" width="9.125" style="63" customWidth="1"/>
    <col min="11" max="11" width="16.375" style="0" customWidth="1"/>
    <col min="12" max="12" width="13.625" style="0" bestFit="1" customWidth="1"/>
    <col min="15" max="15" width="21.875" style="0" customWidth="1"/>
    <col min="16" max="16" width="13.625" style="0" customWidth="1"/>
    <col min="17" max="17" width="15.125" style="0" customWidth="1"/>
    <col min="18" max="18" width="10.375" style="0" customWidth="1"/>
    <col min="20" max="20" width="12.75390625" style="0" customWidth="1"/>
    <col min="21" max="21" width="11.25390625" style="0" customWidth="1"/>
    <col min="22" max="22" width="15.625" style="0" customWidth="1"/>
  </cols>
  <sheetData>
    <row r="1" spans="4:22" ht="18.75" thickBot="1">
      <c r="D1" s="9" t="s">
        <v>294</v>
      </c>
      <c r="E1" s="10"/>
      <c r="F1" s="10"/>
      <c r="I1">
        <f>SUM(F6:F200)</f>
        <v>694.3055555555555</v>
      </c>
      <c r="J1" s="122"/>
      <c r="K1" s="13" t="s">
        <v>55</v>
      </c>
      <c r="L1" s="22" t="s">
        <v>59</v>
      </c>
      <c r="M1" s="17">
        <f>SUM(L:L)</f>
        <v>24863</v>
      </c>
      <c r="N1" s="17">
        <f>M1/F3/$I$5</f>
        <v>690.6388888888888</v>
      </c>
      <c r="O1" s="18" t="s">
        <v>62</v>
      </c>
      <c r="P1" s="9" t="s">
        <v>59</v>
      </c>
      <c r="Q1" s="19">
        <f>SUM(P6:P83)</f>
        <v>24863</v>
      </c>
      <c r="R1" s="17">
        <f>Q1/$I$5/F3</f>
        <v>690.6388888888888</v>
      </c>
      <c r="S1" s="20" t="s">
        <v>62</v>
      </c>
      <c r="T1" s="21"/>
      <c r="U1">
        <f>SUBTOTAL(9,P:P)</f>
        <v>82509</v>
      </c>
      <c r="V1" s="36">
        <f>SUBTOTAL(9,U:U)</f>
        <v>0</v>
      </c>
    </row>
    <row r="2" spans="1:22" ht="18.75" thickBot="1">
      <c r="A2" t="s">
        <v>119</v>
      </c>
      <c r="D2" s="54">
        <v>1</v>
      </c>
      <c r="E2" s="10"/>
      <c r="F2" s="10"/>
      <c r="G2">
        <f>E202</f>
        <v>24995</v>
      </c>
      <c r="I2">
        <f>E202/F3/I5</f>
        <v>694.3055555555555</v>
      </c>
      <c r="J2" s="122"/>
      <c r="K2" s="13"/>
      <c r="L2" s="53"/>
      <c r="M2" s="2"/>
      <c r="N2" s="2"/>
      <c r="O2" s="3"/>
      <c r="P2" s="9"/>
      <c r="Q2" s="2" t="s">
        <v>130</v>
      </c>
      <c r="R2" s="17">
        <f>P87/$I$5/F3</f>
        <v>800.6388888888888</v>
      </c>
      <c r="S2" s="20" t="s">
        <v>62</v>
      </c>
      <c r="T2" s="2"/>
      <c r="V2" s="36"/>
    </row>
    <row r="3" spans="2:10" ht="13.5" thickBot="1">
      <c r="B3" s="1"/>
      <c r="E3" s="39" t="s">
        <v>76</v>
      </c>
      <c r="F3" s="39">
        <v>6</v>
      </c>
      <c r="H3" s="39"/>
      <c r="J3" s="122"/>
    </row>
    <row r="4" spans="1:21" ht="60.75" customHeight="1">
      <c r="A4" s="2"/>
      <c r="B4" s="1" t="s">
        <v>44</v>
      </c>
      <c r="C4" s="11" t="s">
        <v>78</v>
      </c>
      <c r="D4" s="11" t="s">
        <v>68</v>
      </c>
      <c r="E4" s="11" t="s">
        <v>51</v>
      </c>
      <c r="F4" s="11" t="s">
        <v>69</v>
      </c>
      <c r="G4" s="11"/>
      <c r="H4" s="11"/>
      <c r="I4" s="11" t="s">
        <v>54</v>
      </c>
      <c r="J4" s="123"/>
      <c r="O4" s="23"/>
      <c r="P4" s="24" t="s">
        <v>65</v>
      </c>
      <c r="Q4" s="24" t="s">
        <v>70</v>
      </c>
      <c r="R4" s="25" t="s">
        <v>66</v>
      </c>
      <c r="S4" s="26"/>
      <c r="T4" s="25" t="s">
        <v>64</v>
      </c>
      <c r="U4" s="27" t="s">
        <v>67</v>
      </c>
    </row>
    <row r="5" spans="1:21" ht="12.75">
      <c r="A5" s="3" t="s">
        <v>0</v>
      </c>
      <c r="B5" s="2"/>
      <c r="D5" s="2"/>
      <c r="E5" s="4"/>
      <c r="I5" s="1">
        <v>6</v>
      </c>
      <c r="J5" s="122"/>
      <c r="K5" s="1" t="s">
        <v>57</v>
      </c>
      <c r="O5" s="28"/>
      <c r="P5" s="2"/>
      <c r="Q5" s="2"/>
      <c r="R5" s="2"/>
      <c r="S5" s="2"/>
      <c r="T5" s="2"/>
      <c r="U5" s="34"/>
    </row>
    <row r="6" spans="1:21" ht="15">
      <c r="A6" s="7" t="s">
        <v>0</v>
      </c>
      <c r="B6" s="2"/>
      <c r="C6" s="2">
        <v>50</v>
      </c>
      <c r="D6" s="2">
        <f>C6*$I$5*$D$2</f>
        <v>300</v>
      </c>
      <c r="E6" s="4">
        <f>D6*B5</f>
        <v>0</v>
      </c>
      <c r="F6">
        <f>E6/$I$5/$F$3</f>
        <v>0</v>
      </c>
      <c r="I6" s="39"/>
      <c r="J6" s="122"/>
      <c r="K6" s="14" t="s">
        <v>0</v>
      </c>
      <c r="L6">
        <f>E6</f>
        <v>0</v>
      </c>
      <c r="O6" s="29" t="s">
        <v>0</v>
      </c>
      <c r="P6" s="30">
        <f>L6</f>
        <v>0</v>
      </c>
      <c r="Q6" s="2"/>
      <c r="R6" s="7"/>
      <c r="S6" s="2"/>
      <c r="T6" s="2"/>
      <c r="U6" s="71"/>
    </row>
    <row r="7" spans="1:21" ht="15">
      <c r="A7" s="7" t="s">
        <v>1</v>
      </c>
      <c r="B7" s="2"/>
      <c r="C7" s="2">
        <v>20</v>
      </c>
      <c r="D7" s="2">
        <f>C7*$I$5*$D$2</f>
        <v>120</v>
      </c>
      <c r="E7" s="4">
        <f>D7*B5</f>
        <v>0</v>
      </c>
      <c r="F7">
        <f>E7/$I$5/$F$3</f>
        <v>0</v>
      </c>
      <c r="J7" s="122"/>
      <c r="K7" s="14" t="s">
        <v>4</v>
      </c>
      <c r="L7">
        <f>E13</f>
        <v>300</v>
      </c>
      <c r="O7" s="29" t="s">
        <v>4</v>
      </c>
      <c r="P7" s="30">
        <f>L7+L38</f>
        <v>300</v>
      </c>
      <c r="Q7" s="30"/>
      <c r="R7" s="7"/>
      <c r="S7" s="2"/>
      <c r="T7" s="2"/>
      <c r="U7" s="71"/>
    </row>
    <row r="8" spans="1:21" ht="15">
      <c r="A8" s="7" t="s">
        <v>2</v>
      </c>
      <c r="B8" s="2"/>
      <c r="C8" s="2">
        <v>5</v>
      </c>
      <c r="D8" s="2">
        <f>C8*$I$5*$D$2</f>
        <v>30</v>
      </c>
      <c r="E8" s="4">
        <f>D8*B5</f>
        <v>0</v>
      </c>
      <c r="F8">
        <f>E8/$I$5/$F$3</f>
        <v>0</v>
      </c>
      <c r="J8" s="122"/>
      <c r="K8" s="14" t="s">
        <v>6</v>
      </c>
      <c r="L8">
        <f>E20</f>
        <v>270</v>
      </c>
      <c r="O8" s="29" t="s">
        <v>6</v>
      </c>
      <c r="P8" s="30">
        <f>L8+L29</f>
        <v>1650</v>
      </c>
      <c r="Q8" s="30"/>
      <c r="R8" s="7"/>
      <c r="S8" s="2"/>
      <c r="T8" s="2"/>
      <c r="U8" s="71"/>
    </row>
    <row r="9" spans="1:21" ht="15">
      <c r="A9" s="7" t="s">
        <v>3</v>
      </c>
      <c r="B9" s="2"/>
      <c r="C9" s="2">
        <v>15</v>
      </c>
      <c r="D9" s="2">
        <f>C9*$I$5*$D$2</f>
        <v>90</v>
      </c>
      <c r="E9" s="4">
        <f>D9*B5</f>
        <v>0</v>
      </c>
      <c r="F9">
        <f>E9/$I$5/$F$3</f>
        <v>0</v>
      </c>
      <c r="J9" s="122"/>
      <c r="K9" t="s">
        <v>7</v>
      </c>
      <c r="L9">
        <f>E27</f>
        <v>300</v>
      </c>
      <c r="O9" s="31" t="s">
        <v>7</v>
      </c>
      <c r="P9" s="30">
        <f>L9</f>
        <v>300</v>
      </c>
      <c r="Q9" s="30"/>
      <c r="R9" s="7"/>
      <c r="S9" s="2"/>
      <c r="T9" s="2"/>
      <c r="U9" s="71"/>
    </row>
    <row r="10" spans="1:21" ht="15">
      <c r="A10" s="8" t="s">
        <v>10</v>
      </c>
      <c r="C10">
        <v>6</v>
      </c>
      <c r="D10" s="2">
        <f>C10*$I$5*$D$2</f>
        <v>36</v>
      </c>
      <c r="E10">
        <f>D10*B5</f>
        <v>0</v>
      </c>
      <c r="F10">
        <f>E10/$I$5/$F$3</f>
        <v>0</v>
      </c>
      <c r="J10" s="122"/>
      <c r="K10" s="15" t="s">
        <v>79</v>
      </c>
      <c r="L10">
        <f>E34</f>
        <v>0</v>
      </c>
      <c r="O10" s="29" t="s">
        <v>79</v>
      </c>
      <c r="P10" s="30">
        <f>L10</f>
        <v>0</v>
      </c>
      <c r="Q10" s="30"/>
      <c r="R10" s="7"/>
      <c r="S10" s="2"/>
      <c r="T10" s="4"/>
      <c r="U10" s="71"/>
    </row>
    <row r="11" spans="9:21" ht="15">
      <c r="I11">
        <f>SUM(B5:B125)</f>
        <v>13</v>
      </c>
      <c r="J11" s="122"/>
      <c r="K11" s="15" t="s">
        <v>163</v>
      </c>
      <c r="L11">
        <f>E41</f>
        <v>300</v>
      </c>
      <c r="O11" s="32" t="s">
        <v>163</v>
      </c>
      <c r="P11" s="30">
        <f>L11</f>
        <v>300</v>
      </c>
      <c r="Q11" s="2"/>
      <c r="R11" s="7"/>
      <c r="S11" s="2"/>
      <c r="T11" s="4"/>
      <c r="U11" s="71"/>
    </row>
    <row r="12" spans="1:21" ht="15">
      <c r="A12" s="3" t="s">
        <v>4</v>
      </c>
      <c r="B12" s="2">
        <v>1</v>
      </c>
      <c r="D12" s="2"/>
      <c r="E12" s="4"/>
      <c r="J12" s="122"/>
      <c r="K12" s="15" t="s">
        <v>8</v>
      </c>
      <c r="L12">
        <f>E52</f>
        <v>0</v>
      </c>
      <c r="O12" s="32" t="s">
        <v>80</v>
      </c>
      <c r="P12" s="40">
        <f>L13</f>
        <v>390</v>
      </c>
      <c r="Q12" s="30"/>
      <c r="R12" s="7"/>
      <c r="S12" s="2"/>
      <c r="T12" s="4"/>
      <c r="U12" s="71"/>
    </row>
    <row r="13" spans="1:21" ht="15">
      <c r="A13" s="7" t="s">
        <v>4</v>
      </c>
      <c r="B13" s="2"/>
      <c r="C13" s="2">
        <v>50</v>
      </c>
      <c r="D13" s="2">
        <f>C13*$I$5*$D$2</f>
        <v>300</v>
      </c>
      <c r="E13" s="4">
        <f>D13*B12</f>
        <v>300</v>
      </c>
      <c r="F13">
        <f>E13/$I$5/$F$3</f>
        <v>8.333333333333334</v>
      </c>
      <c r="J13" s="122"/>
      <c r="K13" s="15" t="s">
        <v>80</v>
      </c>
      <c r="L13">
        <f>E48</f>
        <v>390</v>
      </c>
      <c r="O13" s="32" t="s">
        <v>8</v>
      </c>
      <c r="P13" s="30">
        <f>L12+L20</f>
        <v>390</v>
      </c>
      <c r="Q13" s="30"/>
      <c r="R13" s="7"/>
      <c r="S13" s="2"/>
      <c r="T13" s="2"/>
      <c r="U13" s="71"/>
    </row>
    <row r="14" spans="1:21" ht="15">
      <c r="A14" s="7" t="s">
        <v>1</v>
      </c>
      <c r="B14" s="2"/>
      <c r="C14" s="4">
        <v>20</v>
      </c>
      <c r="D14" s="2">
        <f>C14*$I$5*$D$2</f>
        <v>120</v>
      </c>
      <c r="E14" s="4">
        <f>D14*B12</f>
        <v>120</v>
      </c>
      <c r="F14">
        <f>E14/$I$5/$F$3</f>
        <v>3.3333333333333335</v>
      </c>
      <c r="J14" s="122"/>
      <c r="K14" s="14" t="s">
        <v>1</v>
      </c>
      <c r="L14">
        <f>E7+E14+E21+E28+E35+E42+E53+E49+E76+E59+E154</f>
        <v>720</v>
      </c>
      <c r="O14" s="29" t="s">
        <v>1</v>
      </c>
      <c r="P14" s="30">
        <f>L14</f>
        <v>720</v>
      </c>
      <c r="Q14" s="2"/>
      <c r="R14" s="7"/>
      <c r="S14" s="2"/>
      <c r="T14" s="2"/>
      <c r="U14" s="71"/>
    </row>
    <row r="15" spans="1:21" ht="15">
      <c r="A15" s="7" t="s">
        <v>2</v>
      </c>
      <c r="B15" s="2"/>
      <c r="C15" s="2">
        <v>5</v>
      </c>
      <c r="D15" s="2">
        <f>C15*$I$5*$D$2</f>
        <v>30</v>
      </c>
      <c r="E15" s="4">
        <f>D15*B12</f>
        <v>30</v>
      </c>
      <c r="F15">
        <f>E15/$I$5/$F$3</f>
        <v>0.8333333333333334</v>
      </c>
      <c r="J15" s="122"/>
      <c r="K15" s="15" t="s">
        <v>2</v>
      </c>
      <c r="L15">
        <f>E8+E15+E22+E29+E36+E43</f>
        <v>120</v>
      </c>
      <c r="O15" s="32" t="s">
        <v>2</v>
      </c>
      <c r="P15" s="40">
        <f>L15</f>
        <v>120</v>
      </c>
      <c r="Q15" s="30"/>
      <c r="R15" s="7"/>
      <c r="S15" s="2"/>
      <c r="T15" s="4"/>
      <c r="U15" s="71"/>
    </row>
    <row r="16" spans="1:21" ht="15">
      <c r="A16" s="7" t="s">
        <v>3</v>
      </c>
      <c r="B16" s="2"/>
      <c r="C16" s="2">
        <v>15</v>
      </c>
      <c r="D16" s="2">
        <f>C16*$I$5*$D$2</f>
        <v>90</v>
      </c>
      <c r="E16" s="4">
        <f>D16*B12</f>
        <v>90</v>
      </c>
      <c r="F16">
        <f>E16/$I$5/$F$3</f>
        <v>2.5</v>
      </c>
      <c r="J16" s="122"/>
      <c r="K16" s="15" t="s">
        <v>3</v>
      </c>
      <c r="L16">
        <f>E9+E16+E23+E30+E54+E37+E44</f>
        <v>360</v>
      </c>
      <c r="O16" s="32" t="s">
        <v>3</v>
      </c>
      <c r="P16" s="30">
        <f>L16+L94</f>
        <v>1980</v>
      </c>
      <c r="Q16" s="7" t="s">
        <v>180</v>
      </c>
      <c r="R16" s="2">
        <f>L16</f>
        <v>360</v>
      </c>
      <c r="S16" s="7" t="s">
        <v>181</v>
      </c>
      <c r="T16" s="2">
        <f>L94</f>
        <v>1620</v>
      </c>
      <c r="U16" s="71"/>
    </row>
    <row r="17" spans="1:21" ht="15">
      <c r="A17" s="8" t="s">
        <v>10</v>
      </c>
      <c r="C17">
        <v>6</v>
      </c>
      <c r="D17" s="2">
        <f>C17*$I$5*$D$2</f>
        <v>36</v>
      </c>
      <c r="E17">
        <f>D17*B12</f>
        <v>36</v>
      </c>
      <c r="F17">
        <f>E17/$I$5/$F$3</f>
        <v>1</v>
      </c>
      <c r="J17" s="122"/>
      <c r="K17" t="s">
        <v>170</v>
      </c>
      <c r="L17">
        <f>E58</f>
        <v>0</v>
      </c>
      <c r="O17" s="32" t="s">
        <v>182</v>
      </c>
      <c r="P17" s="30">
        <f>L17</f>
        <v>0</v>
      </c>
      <c r="Q17" s="2"/>
      <c r="R17" s="2"/>
      <c r="S17" s="2"/>
      <c r="T17" s="2"/>
      <c r="U17" s="71"/>
    </row>
    <row r="18" spans="10:21" ht="15">
      <c r="J18" s="122"/>
      <c r="O18" s="32" t="s">
        <v>13</v>
      </c>
      <c r="P18" s="30">
        <f>L21</f>
        <v>390</v>
      </c>
      <c r="Q18" s="30"/>
      <c r="R18" s="14"/>
      <c r="S18" s="2"/>
      <c r="T18" s="2"/>
      <c r="U18" s="71"/>
    </row>
    <row r="19" spans="1:21" ht="15">
      <c r="A19" s="5" t="s">
        <v>5</v>
      </c>
      <c r="B19" s="2">
        <v>1</v>
      </c>
      <c r="D19" s="2"/>
      <c r="E19" s="4"/>
      <c r="J19" s="122"/>
      <c r="K19" s="1" t="s">
        <v>58</v>
      </c>
      <c r="O19" s="32" t="s">
        <v>12</v>
      </c>
      <c r="P19" s="30">
        <f>L22</f>
        <v>390</v>
      </c>
      <c r="Q19" s="30"/>
      <c r="R19" s="7"/>
      <c r="S19" s="2"/>
      <c r="T19" s="2"/>
      <c r="U19" s="71"/>
    </row>
    <row r="20" spans="1:21" ht="15">
      <c r="A20" s="7" t="s">
        <v>6</v>
      </c>
      <c r="B20" s="2"/>
      <c r="C20" s="2">
        <v>45</v>
      </c>
      <c r="D20" s="2">
        <f>C20*$I$5*$D$2</f>
        <v>270</v>
      </c>
      <c r="E20" s="4">
        <f>D20*B19</f>
        <v>270</v>
      </c>
      <c r="F20">
        <f>E20/$I$5/$F$3</f>
        <v>7.5</v>
      </c>
      <c r="J20" s="122"/>
      <c r="K20" s="15" t="s">
        <v>8</v>
      </c>
      <c r="L20">
        <f>E69+E87+E92+E106+E99</f>
        <v>390</v>
      </c>
      <c r="O20" s="32" t="s">
        <v>166</v>
      </c>
      <c r="P20" s="30">
        <f>L23</f>
        <v>360</v>
      </c>
      <c r="Q20" s="2"/>
      <c r="R20" s="2"/>
      <c r="S20" s="2"/>
      <c r="T20" s="2"/>
      <c r="U20" s="71"/>
    </row>
    <row r="21" spans="1:21" ht="15">
      <c r="A21" s="7" t="s">
        <v>1</v>
      </c>
      <c r="B21" s="2"/>
      <c r="C21" s="4">
        <v>20</v>
      </c>
      <c r="D21" s="2">
        <f>C21*$I$5*$D$2</f>
        <v>120</v>
      </c>
      <c r="E21" s="4">
        <f>D21*B19</f>
        <v>120</v>
      </c>
      <c r="F21">
        <f>E21/$I$5/$F$3</f>
        <v>3.3333333333333335</v>
      </c>
      <c r="J21" s="122"/>
      <c r="K21" s="15" t="s">
        <v>13</v>
      </c>
      <c r="L21">
        <f>E81</f>
        <v>390</v>
      </c>
      <c r="O21" s="32" t="s">
        <v>56</v>
      </c>
      <c r="P21" s="30">
        <f>L24</f>
        <v>60</v>
      </c>
      <c r="Q21" s="30"/>
      <c r="R21" s="7"/>
      <c r="S21" s="2"/>
      <c r="T21" s="2"/>
      <c r="U21" s="71"/>
    </row>
    <row r="22" spans="1:21" ht="15">
      <c r="A22" s="7" t="s">
        <v>2</v>
      </c>
      <c r="B22" s="2"/>
      <c r="C22" s="2">
        <v>5</v>
      </c>
      <c r="D22" s="2">
        <f>C22*$I$5*$D$2</f>
        <v>30</v>
      </c>
      <c r="E22" s="4">
        <f>D22*B19</f>
        <v>30</v>
      </c>
      <c r="F22">
        <f>E22/$I$5/$F$3</f>
        <v>0.8333333333333334</v>
      </c>
      <c r="J22" s="122"/>
      <c r="K22" s="15" t="s">
        <v>12</v>
      </c>
      <c r="L22">
        <f>E75</f>
        <v>390</v>
      </c>
      <c r="O22" s="32" t="s">
        <v>60</v>
      </c>
      <c r="P22" s="30">
        <f>L25</f>
        <v>0</v>
      </c>
      <c r="Q22" s="30"/>
      <c r="R22" s="7"/>
      <c r="S22" s="2"/>
      <c r="T22" s="4"/>
      <c r="U22" s="71"/>
    </row>
    <row r="23" spans="1:21" ht="15">
      <c r="A23" s="7" t="s">
        <v>3</v>
      </c>
      <c r="C23">
        <v>15</v>
      </c>
      <c r="D23" s="2">
        <f>C23*$I$5*$D$2</f>
        <v>90</v>
      </c>
      <c r="E23" s="4">
        <f>D23*B19</f>
        <v>90</v>
      </c>
      <c r="F23">
        <f>E23/$I$5/$F$3</f>
        <v>2.5</v>
      </c>
      <c r="J23" s="122"/>
      <c r="K23" s="15" t="s">
        <v>166</v>
      </c>
      <c r="L23">
        <f>E117</f>
        <v>360</v>
      </c>
      <c r="O23" s="32" t="s">
        <v>9</v>
      </c>
      <c r="P23" s="30">
        <f>L27</f>
        <v>1260</v>
      </c>
      <c r="Q23" s="30"/>
      <c r="R23" s="7"/>
      <c r="S23" s="2"/>
      <c r="T23" s="2"/>
      <c r="U23" s="71"/>
    </row>
    <row r="24" spans="1:21" ht="15">
      <c r="A24" s="8" t="s">
        <v>10</v>
      </c>
      <c r="C24">
        <v>6</v>
      </c>
      <c r="D24" s="2">
        <f>C24*$I$5*$D$2</f>
        <v>36</v>
      </c>
      <c r="E24">
        <f>D24*B19</f>
        <v>36</v>
      </c>
      <c r="F24">
        <f>E24/$I$5/$F$3</f>
        <v>1</v>
      </c>
      <c r="J24" s="122"/>
      <c r="K24" s="15" t="s">
        <v>56</v>
      </c>
      <c r="L24">
        <f>E86+E91+E98+E105</f>
        <v>60</v>
      </c>
      <c r="O24" s="32" t="s">
        <v>61</v>
      </c>
      <c r="P24" s="30">
        <v>0</v>
      </c>
      <c r="Q24" s="30"/>
      <c r="R24" s="7"/>
      <c r="S24" s="2"/>
      <c r="T24" s="2"/>
      <c r="U24" s="71"/>
    </row>
    <row r="25" spans="10:21" ht="15">
      <c r="J25" s="122"/>
      <c r="K25" s="15" t="s">
        <v>60</v>
      </c>
      <c r="O25" s="32" t="s">
        <v>60</v>
      </c>
      <c r="P25" s="30">
        <v>0</v>
      </c>
      <c r="Q25" s="30"/>
      <c r="R25" s="7"/>
      <c r="S25" s="2"/>
      <c r="T25" s="2"/>
      <c r="U25" s="71"/>
    </row>
    <row r="26" spans="1:21" ht="15">
      <c r="A26" s="1" t="s">
        <v>7</v>
      </c>
      <c r="B26">
        <v>1</v>
      </c>
      <c r="D26" s="2"/>
      <c r="J26" s="122"/>
      <c r="K26" s="15" t="s">
        <v>20</v>
      </c>
      <c r="L26">
        <f>E70</f>
        <v>120</v>
      </c>
      <c r="O26" s="32" t="s">
        <v>81</v>
      </c>
      <c r="P26" s="30">
        <f>L32</f>
        <v>0</v>
      </c>
      <c r="Q26" s="30"/>
      <c r="R26" s="7"/>
      <c r="S26" s="2"/>
      <c r="T26" s="4"/>
      <c r="U26" s="71"/>
    </row>
    <row r="27" spans="1:21" ht="15">
      <c r="A27" s="7" t="s">
        <v>7</v>
      </c>
      <c r="C27">
        <v>50</v>
      </c>
      <c r="D27" s="2">
        <f>C27*$I$5*$D$2</f>
        <v>300</v>
      </c>
      <c r="E27">
        <f>D27*B26</f>
        <v>300</v>
      </c>
      <c r="F27">
        <f>E27/$I$5/$F$3</f>
        <v>8.333333333333334</v>
      </c>
      <c r="J27" s="122"/>
      <c r="K27" s="15" t="s">
        <v>9</v>
      </c>
      <c r="L27">
        <f>E77+E82+E93+E100+E114+E180+E118+E122+E71</f>
        <v>1260</v>
      </c>
      <c r="O27" s="32" t="s">
        <v>82</v>
      </c>
      <c r="P27" s="30">
        <f>L33</f>
        <v>60</v>
      </c>
      <c r="Q27" s="30"/>
      <c r="R27" s="7"/>
      <c r="S27" s="2"/>
      <c r="T27" s="4"/>
      <c r="U27" s="71"/>
    </row>
    <row r="28" spans="1:21" ht="15">
      <c r="A28" s="7" t="s">
        <v>1</v>
      </c>
      <c r="C28">
        <v>20</v>
      </c>
      <c r="D28" s="2">
        <f>C28*$I$5*$D$2</f>
        <v>120</v>
      </c>
      <c r="E28">
        <f>D28*B26</f>
        <v>120</v>
      </c>
      <c r="F28">
        <f>E28/$I$5/$F$3</f>
        <v>3.3333333333333335</v>
      </c>
      <c r="J28" s="122"/>
      <c r="K28" s="15" t="s">
        <v>15</v>
      </c>
      <c r="L28">
        <f>E88</f>
        <v>0</v>
      </c>
      <c r="O28" s="32" t="s">
        <v>83</v>
      </c>
      <c r="P28" s="30">
        <f>L31</f>
        <v>0</v>
      </c>
      <c r="Q28" s="30"/>
      <c r="R28" s="7"/>
      <c r="S28" s="2"/>
      <c r="T28" s="4"/>
      <c r="U28" s="71"/>
    </row>
    <row r="29" spans="1:21" ht="15">
      <c r="A29" s="7" t="s">
        <v>2</v>
      </c>
      <c r="C29">
        <v>5</v>
      </c>
      <c r="D29" s="2">
        <f>C29*$I$5*$D$2</f>
        <v>30</v>
      </c>
      <c r="E29">
        <f>D29*B26</f>
        <v>30</v>
      </c>
      <c r="F29">
        <f>E29/$I$5/$F$3</f>
        <v>0.8333333333333334</v>
      </c>
      <c r="J29" s="122"/>
      <c r="K29" s="15" t="s">
        <v>6</v>
      </c>
      <c r="L29">
        <f>E112+E121</f>
        <v>1380</v>
      </c>
      <c r="O29" s="32" t="s">
        <v>84</v>
      </c>
      <c r="P29" s="30">
        <f>L30+L75</f>
        <v>270</v>
      </c>
      <c r="Q29" s="30"/>
      <c r="R29" s="7"/>
      <c r="S29" s="2"/>
      <c r="T29" s="4"/>
      <c r="U29" s="71"/>
    </row>
    <row r="30" spans="1:21" ht="15">
      <c r="A30" s="7" t="s">
        <v>3</v>
      </c>
      <c r="C30">
        <v>15</v>
      </c>
      <c r="D30" s="2">
        <f>C30*$I$5*$D$2</f>
        <v>90</v>
      </c>
      <c r="E30">
        <f>D30*B26</f>
        <v>90</v>
      </c>
      <c r="F30">
        <f>E30/$I$5/$F$3</f>
        <v>2.5</v>
      </c>
      <c r="J30" s="122"/>
      <c r="K30" s="15" t="s">
        <v>84</v>
      </c>
      <c r="O30" s="38" t="s">
        <v>19</v>
      </c>
      <c r="P30" s="30">
        <f>L41+L77</f>
        <v>450</v>
      </c>
      <c r="Q30" s="30"/>
      <c r="R30" s="7"/>
      <c r="S30" s="2"/>
      <c r="T30" s="2"/>
      <c r="U30" s="71"/>
    </row>
    <row r="31" spans="1:21" ht="15">
      <c r="A31" s="8" t="s">
        <v>10</v>
      </c>
      <c r="C31">
        <v>6</v>
      </c>
      <c r="D31" s="2">
        <f>C31*$I$5*$D$2</f>
        <v>36</v>
      </c>
      <c r="E31">
        <f>D31*B26</f>
        <v>36</v>
      </c>
      <c r="F31">
        <f>E31/$I$5/$F$3</f>
        <v>1</v>
      </c>
      <c r="J31" s="122"/>
      <c r="K31" s="15" t="s">
        <v>83</v>
      </c>
      <c r="L31">
        <f>E107</f>
        <v>0</v>
      </c>
      <c r="O31" s="31" t="s">
        <v>20</v>
      </c>
      <c r="P31" s="30">
        <f>L42+L78+L26</f>
        <v>1020</v>
      </c>
      <c r="Q31" s="30"/>
      <c r="R31" s="7"/>
      <c r="S31" s="2"/>
      <c r="T31" s="2"/>
      <c r="U31" s="71"/>
    </row>
    <row r="32" spans="4:21" ht="15">
      <c r="D32" s="2"/>
      <c r="J32" s="122"/>
      <c r="K32" s="15" t="s">
        <v>81</v>
      </c>
      <c r="L32">
        <f>E101</f>
        <v>0</v>
      </c>
      <c r="O32" s="31" t="s">
        <v>21</v>
      </c>
      <c r="P32" s="30">
        <f>L43+L80</f>
        <v>0</v>
      </c>
      <c r="Q32" s="14" t="s">
        <v>233</v>
      </c>
      <c r="R32" s="7"/>
      <c r="S32" s="2"/>
      <c r="T32" s="2"/>
      <c r="U32" s="71"/>
    </row>
    <row r="33" spans="1:21" ht="15">
      <c r="A33" s="39" t="s">
        <v>79</v>
      </c>
      <c r="D33" s="2"/>
      <c r="J33" s="122"/>
      <c r="K33" s="15" t="s">
        <v>82</v>
      </c>
      <c r="L33">
        <f>E95+E109</f>
        <v>60</v>
      </c>
      <c r="O33" s="31" t="s">
        <v>22</v>
      </c>
      <c r="P33" s="30">
        <f>L44+L79</f>
        <v>900</v>
      </c>
      <c r="Q33" s="7"/>
      <c r="R33" s="7"/>
      <c r="S33" s="2"/>
      <c r="T33" s="2"/>
      <c r="U33" s="71"/>
    </row>
    <row r="34" spans="1:21" ht="15">
      <c r="A34" s="41" t="s">
        <v>79</v>
      </c>
      <c r="C34">
        <v>50</v>
      </c>
      <c r="D34" s="2">
        <f>C34*$I$5*$D$2</f>
        <v>300</v>
      </c>
      <c r="E34">
        <f>D34*B33</f>
        <v>0</v>
      </c>
      <c r="F34">
        <f>E34/$I$5/$F$3</f>
        <v>0</v>
      </c>
      <c r="J34" s="122"/>
      <c r="K34" s="15" t="s">
        <v>10</v>
      </c>
      <c r="L34">
        <f>E72+E78+E83+E113+E24+E31+E38+E55</f>
        <v>216</v>
      </c>
      <c r="O34" s="31" t="s">
        <v>10</v>
      </c>
      <c r="P34" s="30">
        <f>L45+L34</f>
        <v>216</v>
      </c>
      <c r="Q34" s="7"/>
      <c r="R34" s="7"/>
      <c r="S34" s="2"/>
      <c r="T34" s="2"/>
      <c r="U34" s="71"/>
    </row>
    <row r="35" spans="1:21" ht="15">
      <c r="A35" s="41" t="s">
        <v>1</v>
      </c>
      <c r="C35">
        <v>20</v>
      </c>
      <c r="D35" s="2">
        <f>C35*$I$5*$D$2</f>
        <v>120</v>
      </c>
      <c r="E35">
        <f>D35*B33</f>
        <v>0</v>
      </c>
      <c r="F35">
        <f>E35/$I$5/$F$3</f>
        <v>0</v>
      </c>
      <c r="J35" s="122"/>
      <c r="K35" s="15" t="s">
        <v>175</v>
      </c>
      <c r="L35">
        <f>E123</f>
        <v>90</v>
      </c>
      <c r="M35">
        <v>1000</v>
      </c>
      <c r="O35" s="70" t="s">
        <v>175</v>
      </c>
      <c r="P35" s="30">
        <f>L35</f>
        <v>90</v>
      </c>
      <c r="Q35" s="7" t="s">
        <v>216</v>
      </c>
      <c r="R35" s="7"/>
      <c r="S35" s="2"/>
      <c r="T35" s="2"/>
      <c r="U35" s="71"/>
    </row>
    <row r="36" spans="1:21" ht="15">
      <c r="A36" s="7" t="s">
        <v>2</v>
      </c>
      <c r="C36">
        <v>5</v>
      </c>
      <c r="D36" s="2">
        <f>C36*$I$5*$D$2</f>
        <v>30</v>
      </c>
      <c r="E36">
        <f>D36*B33</f>
        <v>0</v>
      </c>
      <c r="F36">
        <f>E36/$I$5/$F$3</f>
        <v>0</v>
      </c>
      <c r="J36" s="122"/>
      <c r="K36" s="15" t="s">
        <v>176</v>
      </c>
      <c r="L36">
        <f>E124</f>
        <v>240</v>
      </c>
      <c r="M36">
        <v>2000</v>
      </c>
      <c r="O36" s="70" t="s">
        <v>176</v>
      </c>
      <c r="P36" s="30">
        <f>L36</f>
        <v>240</v>
      </c>
      <c r="Q36" s="7" t="s">
        <v>215</v>
      </c>
      <c r="R36" s="7"/>
      <c r="S36" s="2"/>
      <c r="T36" s="2"/>
      <c r="U36" s="71"/>
    </row>
    <row r="37" spans="1:21" ht="15">
      <c r="A37" s="41" t="s">
        <v>3</v>
      </c>
      <c r="C37">
        <v>15</v>
      </c>
      <c r="D37" s="2">
        <f>C37*$I$5*$D$2</f>
        <v>90</v>
      </c>
      <c r="E37">
        <f>D37*B33</f>
        <v>0</v>
      </c>
      <c r="F37">
        <f>E37/$I$5/$F$3</f>
        <v>0</v>
      </c>
      <c r="J37" s="122"/>
      <c r="K37" s="15" t="s">
        <v>177</v>
      </c>
      <c r="L37">
        <f>E125</f>
        <v>240</v>
      </c>
      <c r="M37">
        <v>2000</v>
      </c>
      <c r="O37" s="70" t="s">
        <v>177</v>
      </c>
      <c r="P37" s="30">
        <f>L37</f>
        <v>240</v>
      </c>
      <c r="Q37" s="7" t="s">
        <v>215</v>
      </c>
      <c r="R37" s="7"/>
      <c r="S37" s="2"/>
      <c r="T37" s="2"/>
      <c r="U37" s="71"/>
    </row>
    <row r="38" spans="1:21" ht="15">
      <c r="A38" s="8" t="s">
        <v>10</v>
      </c>
      <c r="C38">
        <v>6</v>
      </c>
      <c r="D38" s="2">
        <f>C38*$I$5*$D$2</f>
        <v>36</v>
      </c>
      <c r="E38">
        <f>D38*B33</f>
        <v>0</v>
      </c>
      <c r="F38">
        <f>E38/$I$5/$F$3</f>
        <v>0</v>
      </c>
      <c r="J38" s="122"/>
      <c r="K38" s="15" t="s">
        <v>4</v>
      </c>
      <c r="L38">
        <f>E128</f>
        <v>0</v>
      </c>
      <c r="O38" s="31" t="s">
        <v>23</v>
      </c>
      <c r="P38" s="30">
        <f>L46</f>
        <v>0</v>
      </c>
      <c r="Q38" s="30"/>
      <c r="R38" s="7"/>
      <c r="S38" s="2"/>
      <c r="T38" s="2"/>
      <c r="U38" s="71"/>
    </row>
    <row r="39" spans="10:21" ht="15">
      <c r="J39" s="122"/>
      <c r="O39" s="70" t="s">
        <v>172</v>
      </c>
      <c r="P39" s="30">
        <f>L51</f>
        <v>0</v>
      </c>
      <c r="Q39" s="2"/>
      <c r="R39" s="2"/>
      <c r="S39" s="2"/>
      <c r="T39" s="2"/>
      <c r="U39" s="71"/>
    </row>
    <row r="40" spans="1:21" ht="15">
      <c r="A40" s="39" t="s">
        <v>163</v>
      </c>
      <c r="B40">
        <v>1</v>
      </c>
      <c r="D40" s="2"/>
      <c r="J40" s="122"/>
      <c r="K40" s="1" t="s">
        <v>18</v>
      </c>
      <c r="O40" s="70" t="s">
        <v>159</v>
      </c>
      <c r="P40" s="30">
        <f>L52+L81</f>
        <v>504</v>
      </c>
      <c r="Q40" s="2"/>
      <c r="R40" s="2"/>
      <c r="S40" s="2"/>
      <c r="T40" s="2"/>
      <c r="U40" s="71"/>
    </row>
    <row r="41" spans="1:21" ht="15">
      <c r="A41" s="41" t="s">
        <v>164</v>
      </c>
      <c r="C41">
        <v>50</v>
      </c>
      <c r="D41" s="2">
        <f>C41*$I$5*$D$2</f>
        <v>300</v>
      </c>
      <c r="E41">
        <f>D41*B40</f>
        <v>300</v>
      </c>
      <c r="F41">
        <f>E41/$I$5/$F$3</f>
        <v>8.333333333333334</v>
      </c>
      <c r="J41" s="122"/>
      <c r="K41" t="s">
        <v>19</v>
      </c>
      <c r="L41">
        <f>E132</f>
        <v>450</v>
      </c>
      <c r="O41" s="31" t="s">
        <v>31</v>
      </c>
      <c r="P41" s="30">
        <f>L47+L66</f>
        <v>900</v>
      </c>
      <c r="Q41" s="30"/>
      <c r="R41" s="7"/>
      <c r="S41" s="2"/>
      <c r="T41" s="2"/>
      <c r="U41" s="71"/>
    </row>
    <row r="42" spans="1:21" ht="15">
      <c r="A42" s="41" t="s">
        <v>1</v>
      </c>
      <c r="C42">
        <v>20</v>
      </c>
      <c r="D42" s="2">
        <f>C42*$I$5*$D$2</f>
        <v>120</v>
      </c>
      <c r="E42">
        <f>D42*B40</f>
        <v>120</v>
      </c>
      <c r="F42">
        <f>E42/$I$5/$F$3</f>
        <v>3.3333333333333335</v>
      </c>
      <c r="J42" s="122"/>
      <c r="K42" t="s">
        <v>20</v>
      </c>
      <c r="L42">
        <f>E133</f>
        <v>900</v>
      </c>
      <c r="O42" s="31" t="s">
        <v>52</v>
      </c>
      <c r="P42" s="30">
        <f>L48</f>
        <v>1836</v>
      </c>
      <c r="Q42" s="30"/>
      <c r="R42" s="7"/>
      <c r="S42" s="2"/>
      <c r="T42" s="2"/>
      <c r="U42" s="71"/>
    </row>
    <row r="43" spans="1:21" ht="15">
      <c r="A43" s="7" t="s">
        <v>2</v>
      </c>
      <c r="C43">
        <v>5</v>
      </c>
      <c r="D43" s="2">
        <f>C43*$I$5*$D$2</f>
        <v>30</v>
      </c>
      <c r="E43">
        <f>D43*B40</f>
        <v>30</v>
      </c>
      <c r="F43">
        <f>E43/$I$5/$F$3</f>
        <v>0.8333333333333334</v>
      </c>
      <c r="J43" s="122"/>
      <c r="K43" t="s">
        <v>21</v>
      </c>
      <c r="L43">
        <f>E134</f>
        <v>0</v>
      </c>
      <c r="O43" s="31" t="s">
        <v>25</v>
      </c>
      <c r="P43" s="30">
        <f>L49</f>
        <v>0</v>
      </c>
      <c r="Q43" s="30"/>
      <c r="R43" s="7"/>
      <c r="S43" s="2"/>
      <c r="T43" s="2"/>
      <c r="U43" s="71"/>
    </row>
    <row r="44" spans="1:21" ht="15">
      <c r="A44" s="41" t="s">
        <v>3</v>
      </c>
      <c r="C44">
        <v>15</v>
      </c>
      <c r="D44" s="2">
        <f>C44*$I$5*$D$2</f>
        <v>90</v>
      </c>
      <c r="E44">
        <f>D44*B40</f>
        <v>90</v>
      </c>
      <c r="F44">
        <f>E44/$I$5/$F$3</f>
        <v>2.5</v>
      </c>
      <c r="J44" s="122"/>
      <c r="K44" t="s">
        <v>22</v>
      </c>
      <c r="L44">
        <f>E135+E129</f>
        <v>900</v>
      </c>
      <c r="O44" s="31" t="s">
        <v>26</v>
      </c>
      <c r="P44" s="30">
        <f>L85</f>
        <v>0</v>
      </c>
      <c r="Q44" s="30"/>
      <c r="R44" s="7"/>
      <c r="S44" s="2"/>
      <c r="T44" s="2"/>
      <c r="U44" s="71"/>
    </row>
    <row r="45" spans="1:21" ht="15">
      <c r="A45" s="8" t="s">
        <v>10</v>
      </c>
      <c r="C45">
        <v>6</v>
      </c>
      <c r="D45" s="2">
        <f>C45*$I$5*$D$2</f>
        <v>36</v>
      </c>
      <c r="E45">
        <f>D45*B40</f>
        <v>36</v>
      </c>
      <c r="F45">
        <f>E45/$I$5/$F$3</f>
        <v>1</v>
      </c>
      <c r="J45" s="122"/>
      <c r="K45" t="s">
        <v>10</v>
      </c>
      <c r="L45">
        <f aca="true" t="shared" si="0" ref="L45:L52">E136</f>
        <v>0</v>
      </c>
      <c r="O45" s="31" t="s">
        <v>45</v>
      </c>
      <c r="P45" s="30">
        <f>L84</f>
        <v>180</v>
      </c>
      <c r="Q45" s="30"/>
      <c r="R45" s="7"/>
      <c r="S45" s="2"/>
      <c r="T45" s="2"/>
      <c r="U45" s="71"/>
    </row>
    <row r="46" spans="4:21" ht="15">
      <c r="D46" s="2"/>
      <c r="J46" s="122"/>
      <c r="K46" t="s">
        <v>23</v>
      </c>
      <c r="L46">
        <f t="shared" si="0"/>
        <v>0</v>
      </c>
      <c r="O46" s="31" t="s">
        <v>27</v>
      </c>
      <c r="P46" s="30">
        <f>L61+L50</f>
        <v>594</v>
      </c>
      <c r="Q46" s="30"/>
      <c r="R46" s="7"/>
      <c r="S46" s="2"/>
      <c r="T46" s="2"/>
      <c r="U46" s="71"/>
    </row>
    <row r="47" spans="1:21" ht="15">
      <c r="A47" s="42" t="s">
        <v>85</v>
      </c>
      <c r="B47">
        <v>1</v>
      </c>
      <c r="D47" s="2"/>
      <c r="J47" s="122"/>
      <c r="K47" t="s">
        <v>24</v>
      </c>
      <c r="L47">
        <f t="shared" si="0"/>
        <v>540</v>
      </c>
      <c r="O47" s="31" t="s">
        <v>217</v>
      </c>
      <c r="P47" s="30">
        <f>L62</f>
        <v>180</v>
      </c>
      <c r="Q47" s="30"/>
      <c r="R47" s="7"/>
      <c r="S47" s="2"/>
      <c r="T47" s="2"/>
      <c r="U47" s="71"/>
    </row>
    <row r="48" spans="1:21" ht="15">
      <c r="A48" s="41" t="s">
        <v>86</v>
      </c>
      <c r="C48">
        <v>65</v>
      </c>
      <c r="D48" s="2">
        <f>C48*$I$5*$D$2</f>
        <v>390</v>
      </c>
      <c r="E48">
        <f>D48*B47</f>
        <v>390</v>
      </c>
      <c r="F48">
        <f>E48/$I$5/$F$3</f>
        <v>10.833333333333334</v>
      </c>
      <c r="J48" s="122"/>
      <c r="K48" t="s">
        <v>52</v>
      </c>
      <c r="L48">
        <f t="shared" si="0"/>
        <v>1836</v>
      </c>
      <c r="O48" s="31" t="s">
        <v>29</v>
      </c>
      <c r="P48" s="30">
        <f>L63</f>
        <v>60</v>
      </c>
      <c r="Q48" s="30"/>
      <c r="R48" s="7"/>
      <c r="S48" s="2"/>
      <c r="T48" s="2"/>
      <c r="U48" s="71"/>
    </row>
    <row r="49" spans="1:21" ht="15">
      <c r="A49" s="41" t="s">
        <v>1</v>
      </c>
      <c r="C49">
        <v>20</v>
      </c>
      <c r="D49" s="2">
        <f>C49*$I$5*$D$2</f>
        <v>120</v>
      </c>
      <c r="E49">
        <f>D49*B47</f>
        <v>120</v>
      </c>
      <c r="F49">
        <f>E49/$I$5/$F$3</f>
        <v>3.3333333333333335</v>
      </c>
      <c r="J49" s="122"/>
      <c r="K49" t="s">
        <v>25</v>
      </c>
      <c r="L49">
        <f t="shared" si="0"/>
        <v>0</v>
      </c>
      <c r="O49" s="31" t="s">
        <v>30</v>
      </c>
      <c r="P49" s="30">
        <f>L64</f>
        <v>240</v>
      </c>
      <c r="Q49" s="30"/>
      <c r="R49" s="7"/>
      <c r="S49" s="2"/>
      <c r="T49" s="2"/>
      <c r="U49" s="71"/>
    </row>
    <row r="50" spans="4:21" ht="15">
      <c r="D50" s="2"/>
      <c r="J50" s="122"/>
      <c r="K50" t="s">
        <v>178</v>
      </c>
      <c r="L50">
        <f t="shared" si="0"/>
        <v>504</v>
      </c>
      <c r="O50" s="31" t="s">
        <v>34</v>
      </c>
      <c r="P50" s="30">
        <f>L65</f>
        <v>200</v>
      </c>
      <c r="Q50" s="7" t="s">
        <v>183</v>
      </c>
      <c r="R50" s="7"/>
      <c r="S50" s="2"/>
      <c r="T50" s="2"/>
      <c r="U50" s="71"/>
    </row>
    <row r="51" spans="1:21" ht="15">
      <c r="A51" s="1" t="s">
        <v>87</v>
      </c>
      <c r="D51" s="2"/>
      <c r="J51" s="122"/>
      <c r="K51" t="s">
        <v>172</v>
      </c>
      <c r="L51">
        <f t="shared" si="0"/>
        <v>0</v>
      </c>
      <c r="O51" s="31" t="s">
        <v>32</v>
      </c>
      <c r="P51" s="30">
        <f aca="true" t="shared" si="1" ref="P51:P58">L67</f>
        <v>360</v>
      </c>
      <c r="Q51" s="30"/>
      <c r="R51" s="7"/>
      <c r="S51" s="2"/>
      <c r="T51" s="2"/>
      <c r="U51" s="71"/>
    </row>
    <row r="52" spans="1:21" ht="15">
      <c r="A52" s="7" t="s">
        <v>8</v>
      </c>
      <c r="C52">
        <v>65</v>
      </c>
      <c r="D52" s="2">
        <f>C52*$I$5*$D$2</f>
        <v>390</v>
      </c>
      <c r="E52">
        <f>D52*B51</f>
        <v>0</v>
      </c>
      <c r="F52">
        <f>E52/$I$5/$F$3</f>
        <v>0</v>
      </c>
      <c r="J52" s="122"/>
      <c r="K52" t="s">
        <v>159</v>
      </c>
      <c r="L52">
        <f t="shared" si="0"/>
        <v>504</v>
      </c>
      <c r="O52" s="31" t="s">
        <v>88</v>
      </c>
      <c r="P52" s="30">
        <f t="shared" si="1"/>
        <v>360</v>
      </c>
      <c r="Q52" s="30"/>
      <c r="R52" s="7"/>
      <c r="S52" s="2"/>
      <c r="T52" s="2"/>
      <c r="U52" s="71"/>
    </row>
    <row r="53" spans="1:21" ht="15">
      <c r="A53" s="7" t="s">
        <v>1</v>
      </c>
      <c r="C53">
        <v>20</v>
      </c>
      <c r="D53" s="2">
        <f>C53*$I$5*$D$2</f>
        <v>120</v>
      </c>
      <c r="E53">
        <f>D53*B51</f>
        <v>0</v>
      </c>
      <c r="F53">
        <f>E53/$I$5/$F$3</f>
        <v>0</v>
      </c>
      <c r="J53" s="122"/>
      <c r="O53" s="31" t="s">
        <v>53</v>
      </c>
      <c r="P53" s="30">
        <f t="shared" si="1"/>
        <v>168</v>
      </c>
      <c r="Q53" s="30"/>
      <c r="R53" s="7"/>
      <c r="S53" s="2"/>
      <c r="T53" s="2"/>
      <c r="U53" s="71"/>
    </row>
    <row r="54" spans="1:21" ht="15">
      <c r="A54" s="7" t="s">
        <v>3</v>
      </c>
      <c r="C54">
        <v>15</v>
      </c>
      <c r="D54" s="2">
        <f>C54*$I$5*$D$2</f>
        <v>90</v>
      </c>
      <c r="E54">
        <f>D54*B51</f>
        <v>0</v>
      </c>
      <c r="F54">
        <f>E54/$I$5/$F$3</f>
        <v>0</v>
      </c>
      <c r="J54" s="122"/>
      <c r="K54" s="1" t="s">
        <v>46</v>
      </c>
      <c r="O54" s="31" t="s">
        <v>33</v>
      </c>
      <c r="P54" s="30">
        <f t="shared" si="1"/>
        <v>90</v>
      </c>
      <c r="Q54" s="30"/>
      <c r="R54" s="7"/>
      <c r="S54" s="2"/>
      <c r="T54" s="4"/>
      <c r="U54" s="71"/>
    </row>
    <row r="55" spans="1:21" ht="15">
      <c r="A55" s="8" t="s">
        <v>10</v>
      </c>
      <c r="C55">
        <v>6</v>
      </c>
      <c r="D55" s="2">
        <f>C55*$I$5*$D$2</f>
        <v>36</v>
      </c>
      <c r="E55">
        <f>D55*B51</f>
        <v>0</v>
      </c>
      <c r="F55">
        <f>E55/$I$5/$F$3</f>
        <v>0</v>
      </c>
      <c r="J55" s="122"/>
      <c r="K55" s="6" t="s">
        <v>47</v>
      </c>
      <c r="L55">
        <f>E147</f>
        <v>360</v>
      </c>
      <c r="O55" s="31" t="s">
        <v>35</v>
      </c>
      <c r="P55" s="30">
        <f t="shared" si="1"/>
        <v>180</v>
      </c>
      <c r="Q55" s="30"/>
      <c r="R55" s="7"/>
      <c r="S55" s="2"/>
      <c r="T55" s="4"/>
      <c r="U55" s="71"/>
    </row>
    <row r="56" spans="10:21" ht="15">
      <c r="J56" s="122"/>
      <c r="K56" s="6" t="s">
        <v>48</v>
      </c>
      <c r="L56">
        <f>E148</f>
        <v>72</v>
      </c>
      <c r="O56" s="31" t="s">
        <v>36</v>
      </c>
      <c r="P56" s="30">
        <f t="shared" si="1"/>
        <v>0</v>
      </c>
      <c r="Q56" s="30"/>
      <c r="R56" s="7"/>
      <c r="S56" s="2"/>
      <c r="T56" s="2"/>
      <c r="U56" s="71"/>
    </row>
    <row r="57" spans="1:21" ht="15">
      <c r="A57" s="1" t="s">
        <v>169</v>
      </c>
      <c r="J57" s="122"/>
      <c r="K57" s="6" t="s">
        <v>49</v>
      </c>
      <c r="L57">
        <f>E149</f>
        <v>240</v>
      </c>
      <c r="O57" s="31" t="s">
        <v>75</v>
      </c>
      <c r="P57" s="30">
        <f t="shared" si="1"/>
        <v>450</v>
      </c>
      <c r="Q57" s="30"/>
      <c r="R57" s="7"/>
      <c r="S57" s="2"/>
      <c r="T57" s="2"/>
      <c r="U57" s="71"/>
    </row>
    <row r="58" spans="1:21" ht="15">
      <c r="A58" s="41" t="s">
        <v>170</v>
      </c>
      <c r="C58">
        <v>35</v>
      </c>
      <c r="D58" s="2">
        <f>C58*$I$5*$D$2</f>
        <v>210</v>
      </c>
      <c r="E58">
        <f>D58*B57</f>
        <v>0</v>
      </c>
      <c r="F58">
        <f>E58/$I$5/$F$3</f>
        <v>0</v>
      </c>
      <c r="J58" s="122"/>
      <c r="K58" s="6" t="s">
        <v>50</v>
      </c>
      <c r="L58">
        <f>E153</f>
        <v>0</v>
      </c>
      <c r="O58" s="31" t="s">
        <v>72</v>
      </c>
      <c r="P58" s="30">
        <f t="shared" si="1"/>
        <v>240</v>
      </c>
      <c r="Q58" s="2"/>
      <c r="R58" s="7"/>
      <c r="S58" s="2"/>
      <c r="T58" s="2"/>
      <c r="U58" s="71"/>
    </row>
    <row r="59" spans="1:21" ht="15">
      <c r="A59" s="41" t="s">
        <v>1</v>
      </c>
      <c r="C59">
        <v>20</v>
      </c>
      <c r="D59" s="2">
        <f>C59*$I$5*$D$2</f>
        <v>120</v>
      </c>
      <c r="E59">
        <f>D59*B57</f>
        <v>0</v>
      </c>
      <c r="F59">
        <f>E59/$I$5/$F$3</f>
        <v>0</v>
      </c>
      <c r="J59" s="122"/>
      <c r="O59" s="31" t="s">
        <v>89</v>
      </c>
      <c r="P59" s="40">
        <f>L76</f>
        <v>360</v>
      </c>
      <c r="Q59" s="2"/>
      <c r="R59" s="7"/>
      <c r="S59" s="2"/>
      <c r="T59" s="2"/>
      <c r="U59" s="71"/>
    </row>
    <row r="60" spans="10:21" ht="15">
      <c r="J60" s="122"/>
      <c r="K60" s="1" t="s">
        <v>17</v>
      </c>
      <c r="O60" s="70" t="s">
        <v>184</v>
      </c>
      <c r="P60" s="40">
        <f>L82</f>
        <v>0</v>
      </c>
      <c r="Q60" s="2"/>
      <c r="R60" s="2"/>
      <c r="S60" s="30"/>
      <c r="T60" s="2"/>
      <c r="U60" s="71"/>
    </row>
    <row r="61" spans="1:21" ht="15">
      <c r="A61" s="1" t="s">
        <v>301</v>
      </c>
      <c r="B61">
        <v>1</v>
      </c>
      <c r="J61" s="122"/>
      <c r="K61" s="6" t="s">
        <v>27</v>
      </c>
      <c r="L61">
        <f aca="true" t="shared" si="2" ref="L61:L69">E157</f>
        <v>90</v>
      </c>
      <c r="M61" s="102"/>
      <c r="O61" s="31" t="s">
        <v>326</v>
      </c>
      <c r="P61" s="40">
        <f>L83</f>
        <v>90</v>
      </c>
      <c r="Q61" s="30"/>
      <c r="R61" s="7"/>
      <c r="S61" s="2"/>
      <c r="T61" s="2"/>
      <c r="U61" s="71"/>
    </row>
    <row r="62" spans="1:21" ht="15">
      <c r="A62" s="41" t="s">
        <v>302</v>
      </c>
      <c r="D62">
        <v>1500</v>
      </c>
      <c r="E62">
        <f>D62*B61</f>
        <v>1500</v>
      </c>
      <c r="F62">
        <f>E62/$I$5/$F$3</f>
        <v>41.666666666666664</v>
      </c>
      <c r="J62" s="122"/>
      <c r="K62" s="6" t="s">
        <v>28</v>
      </c>
      <c r="L62">
        <f t="shared" si="2"/>
        <v>180</v>
      </c>
      <c r="M62" s="102"/>
      <c r="O62" s="31" t="s">
        <v>37</v>
      </c>
      <c r="P62" s="30">
        <f aca="true" t="shared" si="3" ref="P62:P67">L88</f>
        <v>0</v>
      </c>
      <c r="Q62" s="30"/>
      <c r="R62" s="7"/>
      <c r="S62" s="2"/>
      <c r="T62" s="2"/>
      <c r="U62" s="71"/>
    </row>
    <row r="63" spans="1:21" ht="15">
      <c r="A63" s="41" t="s">
        <v>86</v>
      </c>
      <c r="J63" s="122"/>
      <c r="K63" s="6" t="s">
        <v>29</v>
      </c>
      <c r="L63">
        <f t="shared" si="2"/>
        <v>60</v>
      </c>
      <c r="M63" s="102"/>
      <c r="O63" s="31" t="s">
        <v>38</v>
      </c>
      <c r="P63" s="30">
        <f t="shared" si="3"/>
        <v>250</v>
      </c>
      <c r="Q63" s="30"/>
      <c r="R63" s="44"/>
      <c r="S63" s="2"/>
      <c r="T63" s="2"/>
      <c r="U63" s="71"/>
    </row>
    <row r="64" spans="1:21" ht="15">
      <c r="A64" s="41" t="s">
        <v>10</v>
      </c>
      <c r="J64" s="122"/>
      <c r="K64" s="6" t="s">
        <v>30</v>
      </c>
      <c r="L64">
        <f t="shared" si="2"/>
        <v>240</v>
      </c>
      <c r="M64" s="102"/>
      <c r="O64" s="31" t="s">
        <v>91</v>
      </c>
      <c r="P64" s="30">
        <f t="shared" si="3"/>
        <v>250</v>
      </c>
      <c r="Q64" s="30"/>
      <c r="R64" s="7"/>
      <c r="S64" s="2"/>
      <c r="T64" s="2"/>
      <c r="U64" s="71"/>
    </row>
    <row r="65" spans="1:21" ht="15">
      <c r="A65" s="41" t="s">
        <v>303</v>
      </c>
      <c r="J65" s="122"/>
      <c r="K65" s="6" t="s">
        <v>34</v>
      </c>
      <c r="L65">
        <f t="shared" si="2"/>
        <v>200</v>
      </c>
      <c r="M65" s="102"/>
      <c r="O65" s="31" t="s">
        <v>39</v>
      </c>
      <c r="P65" s="30">
        <f t="shared" si="3"/>
        <v>80</v>
      </c>
      <c r="Q65" s="30"/>
      <c r="R65" s="7">
        <f>B189</f>
        <v>2</v>
      </c>
      <c r="S65" s="2" t="s">
        <v>218</v>
      </c>
      <c r="T65" s="2"/>
      <c r="U65" s="71"/>
    </row>
    <row r="66" spans="1:21" ht="15">
      <c r="A66" s="41" t="s">
        <v>1</v>
      </c>
      <c r="J66" s="122"/>
      <c r="K66" s="6" t="s">
        <v>31</v>
      </c>
      <c r="L66">
        <f t="shared" si="2"/>
        <v>360</v>
      </c>
      <c r="M66" s="102"/>
      <c r="O66" s="31" t="s">
        <v>40</v>
      </c>
      <c r="P66" s="30">
        <f t="shared" si="3"/>
        <v>330</v>
      </c>
      <c r="Q66" s="30"/>
      <c r="R66" s="7">
        <f>B190</f>
        <v>6</v>
      </c>
      <c r="S66" s="2" t="s">
        <v>218</v>
      </c>
      <c r="T66" s="2"/>
      <c r="U66" s="71"/>
    </row>
    <row r="67" spans="10:21" ht="15">
      <c r="J67" s="122"/>
      <c r="K67" s="6" t="s">
        <v>32</v>
      </c>
      <c r="L67">
        <f t="shared" si="2"/>
        <v>360</v>
      </c>
      <c r="M67" s="102"/>
      <c r="O67" s="31" t="s">
        <v>41</v>
      </c>
      <c r="P67" s="30">
        <f t="shared" si="3"/>
        <v>576</v>
      </c>
      <c r="Q67" s="30"/>
      <c r="R67" s="7"/>
      <c r="S67" s="2"/>
      <c r="T67" s="2"/>
      <c r="U67" s="71"/>
    </row>
    <row r="68" spans="1:21" ht="15">
      <c r="A68" s="1" t="s">
        <v>8</v>
      </c>
      <c r="B68">
        <v>1</v>
      </c>
      <c r="D68" s="2"/>
      <c r="J68" s="122"/>
      <c r="K68" s="6" t="s">
        <v>88</v>
      </c>
      <c r="L68">
        <f t="shared" si="2"/>
        <v>360</v>
      </c>
      <c r="M68" s="102"/>
      <c r="O68" s="31" t="s">
        <v>11</v>
      </c>
      <c r="P68" s="30">
        <f>L95</f>
        <v>150</v>
      </c>
      <c r="Q68" s="30"/>
      <c r="R68" s="7"/>
      <c r="S68" s="2"/>
      <c r="T68" s="2"/>
      <c r="U68" s="71"/>
    </row>
    <row r="69" spans="1:21" ht="15">
      <c r="A69" s="8" t="s">
        <v>8</v>
      </c>
      <c r="C69">
        <v>65</v>
      </c>
      <c r="D69" s="2">
        <f>C69*$I$5*$D$2</f>
        <v>390</v>
      </c>
      <c r="E69">
        <f>D69*B68</f>
        <v>390</v>
      </c>
      <c r="F69">
        <f>E69/$I$5/$F$3</f>
        <v>10.833333333333334</v>
      </c>
      <c r="J69" s="122"/>
      <c r="K69" s="6" t="s">
        <v>53</v>
      </c>
      <c r="L69">
        <f t="shared" si="2"/>
        <v>168</v>
      </c>
      <c r="M69" s="102"/>
      <c r="O69" s="31" t="s">
        <v>42</v>
      </c>
      <c r="P69" s="30">
        <f>L96</f>
        <v>0</v>
      </c>
      <c r="Q69" s="30"/>
      <c r="R69" s="7"/>
      <c r="S69" s="2"/>
      <c r="T69" s="2"/>
      <c r="U69" s="71"/>
    </row>
    <row r="70" spans="1:21" ht="15">
      <c r="A70" s="69" t="s">
        <v>20</v>
      </c>
      <c r="B70" s="63"/>
      <c r="C70" s="63">
        <v>20</v>
      </c>
      <c r="D70" s="4">
        <f>C70*$I$5*$D$2</f>
        <v>120</v>
      </c>
      <c r="E70" s="63">
        <f>D70*B68</f>
        <v>120</v>
      </c>
      <c r="F70" s="63">
        <f>E70/$I$5/$F$3</f>
        <v>3.3333333333333335</v>
      </c>
      <c r="J70" s="122"/>
      <c r="K70" s="6" t="s">
        <v>33</v>
      </c>
      <c r="L70">
        <f>E178</f>
        <v>90</v>
      </c>
      <c r="M70" s="102"/>
      <c r="O70" s="31" t="s">
        <v>43</v>
      </c>
      <c r="P70" s="30">
        <f>L97</f>
        <v>0</v>
      </c>
      <c r="Q70" s="30"/>
      <c r="R70" s="7"/>
      <c r="S70" s="2"/>
      <c r="T70" s="2"/>
      <c r="U70" s="71"/>
    </row>
    <row r="71" spans="1:21" ht="15">
      <c r="A71" s="69" t="s">
        <v>9</v>
      </c>
      <c r="C71">
        <v>35</v>
      </c>
      <c r="D71" s="4">
        <f>C71*$I$5*$D$2</f>
        <v>210</v>
      </c>
      <c r="E71" s="63">
        <f>D71*B68</f>
        <v>210</v>
      </c>
      <c r="F71" s="63">
        <f>E71/$I$5/$F$3</f>
        <v>5.833333333333333</v>
      </c>
      <c r="J71" s="122"/>
      <c r="K71" s="6" t="s">
        <v>35</v>
      </c>
      <c r="L71">
        <f>E166</f>
        <v>180</v>
      </c>
      <c r="M71" s="102"/>
      <c r="O71" s="31" t="s">
        <v>124</v>
      </c>
      <c r="P71" s="30">
        <f>L99</f>
        <v>0</v>
      </c>
      <c r="Q71" s="30"/>
      <c r="R71" s="7"/>
      <c r="S71" s="2"/>
      <c r="T71" s="4"/>
      <c r="U71" s="71"/>
    </row>
    <row r="72" spans="1:21" ht="15">
      <c r="A72" s="69" t="s">
        <v>10</v>
      </c>
      <c r="B72" s="63"/>
      <c r="C72" s="63">
        <v>6</v>
      </c>
      <c r="D72" s="4">
        <f>C72*$I$5*$D$2</f>
        <v>36</v>
      </c>
      <c r="E72" s="63">
        <f>D72*B68</f>
        <v>36</v>
      </c>
      <c r="F72" s="63">
        <f>E72/$I$5/$F$3</f>
        <v>1</v>
      </c>
      <c r="J72" s="122"/>
      <c r="K72" s="6" t="s">
        <v>36</v>
      </c>
      <c r="L72">
        <f>E167</f>
        <v>0</v>
      </c>
      <c r="M72" s="69"/>
      <c r="O72" s="31" t="s">
        <v>125</v>
      </c>
      <c r="P72" s="30">
        <f>L100</f>
        <v>432</v>
      </c>
      <c r="Q72" s="30"/>
      <c r="R72" s="7"/>
      <c r="S72" s="2"/>
      <c r="T72" s="4"/>
      <c r="U72" s="71"/>
    </row>
    <row r="73" spans="1:21" ht="15">
      <c r="A73" s="63"/>
      <c r="B73" s="63"/>
      <c r="C73" s="63"/>
      <c r="D73" s="4"/>
      <c r="E73" s="63"/>
      <c r="F73" s="63"/>
      <c r="J73" s="122"/>
      <c r="K73" t="s">
        <v>75</v>
      </c>
      <c r="L73">
        <f>E168</f>
        <v>450</v>
      </c>
      <c r="M73" s="69"/>
      <c r="O73" s="31" t="s">
        <v>47</v>
      </c>
      <c r="P73" s="30">
        <f>L55</f>
        <v>360</v>
      </c>
      <c r="Q73" s="30"/>
      <c r="R73" s="7"/>
      <c r="S73" s="2"/>
      <c r="T73" s="4"/>
      <c r="U73" s="71"/>
    </row>
    <row r="74" spans="1:21" ht="15">
      <c r="A74" s="99" t="s">
        <v>12</v>
      </c>
      <c r="B74" s="63">
        <v>1</v>
      </c>
      <c r="C74" s="63"/>
      <c r="D74" s="4"/>
      <c r="E74" s="63"/>
      <c r="F74" s="63"/>
      <c r="J74" s="122"/>
      <c r="K74" t="s">
        <v>72</v>
      </c>
      <c r="L74">
        <f>E169</f>
        <v>240</v>
      </c>
      <c r="M74" s="102"/>
      <c r="O74" s="31" t="s">
        <v>48</v>
      </c>
      <c r="P74" s="30">
        <f>L56</f>
        <v>72</v>
      </c>
      <c r="Q74" s="30"/>
      <c r="R74" s="7"/>
      <c r="S74" s="2"/>
      <c r="T74" s="4"/>
      <c r="U74" s="71"/>
    </row>
    <row r="75" spans="1:21" ht="15">
      <c r="A75" s="69" t="s">
        <v>12</v>
      </c>
      <c r="B75" s="63"/>
      <c r="C75" s="100">
        <v>65</v>
      </c>
      <c r="D75" s="4">
        <f>C75*$I$5*$D$2</f>
        <v>390</v>
      </c>
      <c r="E75" s="63">
        <f>D75*B74</f>
        <v>390</v>
      </c>
      <c r="F75" s="63">
        <f>E75/$I$5/$F$3</f>
        <v>10.833333333333334</v>
      </c>
      <c r="J75" s="122"/>
      <c r="K75" s="101" t="s">
        <v>84</v>
      </c>
      <c r="L75">
        <f>E144</f>
        <v>270</v>
      </c>
      <c r="M75" s="102"/>
      <c r="O75" s="31" t="s">
        <v>49</v>
      </c>
      <c r="P75" s="30">
        <f>L57</f>
        <v>240</v>
      </c>
      <c r="Q75" s="30"/>
      <c r="R75" s="7"/>
      <c r="S75" s="2"/>
      <c r="T75" s="4"/>
      <c r="U75" s="71"/>
    </row>
    <row r="76" spans="1:21" ht="15">
      <c r="A76" s="41" t="s">
        <v>1</v>
      </c>
      <c r="B76" s="63"/>
      <c r="C76" s="63">
        <v>20</v>
      </c>
      <c r="D76" s="4">
        <f>C76*$I$5*$D$2</f>
        <v>120</v>
      </c>
      <c r="E76" s="63">
        <f>D76*B74</f>
        <v>120</v>
      </c>
      <c r="F76" s="63">
        <f>E76/$I$5/$F$3</f>
        <v>3.3333333333333335</v>
      </c>
      <c r="J76" s="122"/>
      <c r="K76" s="6" t="s">
        <v>89</v>
      </c>
      <c r="L76">
        <f>E177</f>
        <v>360</v>
      </c>
      <c r="M76" s="103"/>
      <c r="O76" s="31" t="s">
        <v>50</v>
      </c>
      <c r="P76" s="30">
        <f>L58</f>
        <v>0</v>
      </c>
      <c r="Q76" s="2"/>
      <c r="R76" s="7">
        <f>B152</f>
        <v>0</v>
      </c>
      <c r="S76" s="2" t="s">
        <v>321</v>
      </c>
      <c r="T76" s="2"/>
      <c r="U76" s="71"/>
    </row>
    <row r="77" spans="1:21" ht="15">
      <c r="A77" s="69" t="s">
        <v>9</v>
      </c>
      <c r="B77" s="63"/>
      <c r="C77" s="63">
        <v>35</v>
      </c>
      <c r="D77" s="4">
        <f>C77*$I$5*$D$2</f>
        <v>210</v>
      </c>
      <c r="E77" s="63">
        <f>D77*B74</f>
        <v>210</v>
      </c>
      <c r="F77" s="63">
        <f>E77/$I$5/$F$3</f>
        <v>5.833333333333333</v>
      </c>
      <c r="J77" s="122"/>
      <c r="K77" s="101" t="s">
        <v>19</v>
      </c>
      <c r="L77">
        <f>E181</f>
        <v>0</v>
      </c>
      <c r="M77" s="69"/>
      <c r="O77" s="31" t="s">
        <v>126</v>
      </c>
      <c r="P77" s="30">
        <f>L101</f>
        <v>540</v>
      </c>
      <c r="Q77" s="2"/>
      <c r="R77" s="7"/>
      <c r="S77" s="2"/>
      <c r="T77" s="2"/>
      <c r="U77" s="71"/>
    </row>
    <row r="78" spans="1:21" ht="15">
      <c r="A78" s="8" t="s">
        <v>10</v>
      </c>
      <c r="C78">
        <v>6</v>
      </c>
      <c r="D78" s="2">
        <f>C78*$I$5*$D$2</f>
        <v>36</v>
      </c>
      <c r="E78">
        <f>D78*B74</f>
        <v>36</v>
      </c>
      <c r="F78">
        <f>E78/$I$5/$F$3</f>
        <v>1</v>
      </c>
      <c r="J78" s="122"/>
      <c r="K78" s="6" t="s">
        <v>20</v>
      </c>
      <c r="L78">
        <f>E179</f>
        <v>0</v>
      </c>
      <c r="M78" s="103"/>
      <c r="O78" s="31" t="s">
        <v>304</v>
      </c>
      <c r="P78" s="30">
        <f>L105</f>
        <v>150</v>
      </c>
      <c r="Q78" s="2"/>
      <c r="R78" s="7"/>
      <c r="S78" s="2"/>
      <c r="T78" s="2"/>
      <c r="U78" s="71"/>
    </row>
    <row r="79" spans="4:21" ht="15">
      <c r="D79" s="2"/>
      <c r="J79" s="122"/>
      <c r="K79" s="6" t="s">
        <v>22</v>
      </c>
      <c r="L79">
        <f>E182</f>
        <v>0</v>
      </c>
      <c r="M79" s="103"/>
      <c r="O79" s="31" t="s">
        <v>120</v>
      </c>
      <c r="P79" s="30">
        <f>L98</f>
        <v>120</v>
      </c>
      <c r="Q79" s="2"/>
      <c r="R79" s="7"/>
      <c r="S79" s="2"/>
      <c r="T79" s="2"/>
      <c r="U79" s="71"/>
    </row>
    <row r="80" spans="1:21" ht="15">
      <c r="A80" s="1" t="s">
        <v>13</v>
      </c>
      <c r="B80">
        <v>1</v>
      </c>
      <c r="D80" s="2"/>
      <c r="J80" s="122"/>
      <c r="K80" t="s">
        <v>21</v>
      </c>
      <c r="L80">
        <f>E183</f>
        <v>0</v>
      </c>
      <c r="M80" s="102"/>
      <c r="O80" s="31" t="s">
        <v>301</v>
      </c>
      <c r="P80" s="30">
        <f>L103</f>
        <v>1500</v>
      </c>
      <c r="Q80" s="2"/>
      <c r="R80" s="7"/>
      <c r="S80" s="2"/>
      <c r="T80" s="2"/>
      <c r="U80" s="71"/>
    </row>
    <row r="81" spans="1:21" ht="15">
      <c r="A81" s="8" t="s">
        <v>13</v>
      </c>
      <c r="C81">
        <v>65</v>
      </c>
      <c r="D81" s="2">
        <f>C81*$I$5*$D$2</f>
        <v>390</v>
      </c>
      <c r="E81">
        <f>D81*B80</f>
        <v>390</v>
      </c>
      <c r="F81">
        <f>E81/$I$5/$F$3</f>
        <v>10.833333333333334</v>
      </c>
      <c r="J81" s="122"/>
      <c r="K81" s="6" t="s">
        <v>159</v>
      </c>
      <c r="L81">
        <f>E170</f>
        <v>0</v>
      </c>
      <c r="M81" s="103"/>
      <c r="O81" s="70" t="s">
        <v>319</v>
      </c>
      <c r="P81" s="30">
        <f>L104</f>
        <v>225</v>
      </c>
      <c r="U81" s="71"/>
    </row>
    <row r="82" spans="1:21" ht="15">
      <c r="A82" s="8" t="s">
        <v>9</v>
      </c>
      <c r="C82">
        <v>35</v>
      </c>
      <c r="D82" s="2">
        <f>C82*$I$5*$D$2</f>
        <v>210</v>
      </c>
      <c r="E82">
        <f>D82*B80</f>
        <v>210</v>
      </c>
      <c r="F82">
        <f>E82/$I$5/$F$3</f>
        <v>5.833333333333333</v>
      </c>
      <c r="J82" s="122"/>
      <c r="K82" s="6" t="s">
        <v>171</v>
      </c>
      <c r="L82">
        <f>E176</f>
        <v>0</v>
      </c>
      <c r="M82" s="102"/>
      <c r="O82" s="31" t="s">
        <v>121</v>
      </c>
      <c r="P82" s="30">
        <f>L102</f>
        <v>0</v>
      </c>
      <c r="Q82" s="2"/>
      <c r="R82" s="2"/>
      <c r="S82" s="2"/>
      <c r="T82" s="2"/>
      <c r="U82" s="71"/>
    </row>
    <row r="83" spans="1:21" ht="15">
      <c r="A83" s="8" t="s">
        <v>10</v>
      </c>
      <c r="C83">
        <v>6</v>
      </c>
      <c r="D83" s="2">
        <f>C83*$I$5*$D$2</f>
        <v>36</v>
      </c>
      <c r="E83">
        <f>D83*B80</f>
        <v>36</v>
      </c>
      <c r="F83">
        <f>E83/$I$5/$F$3</f>
        <v>1</v>
      </c>
      <c r="J83" s="122"/>
      <c r="K83" t="s">
        <v>326</v>
      </c>
      <c r="L83">
        <f>E172</f>
        <v>90</v>
      </c>
      <c r="M83" s="69"/>
      <c r="O83" s="70" t="s">
        <v>209</v>
      </c>
      <c r="P83" s="30">
        <f>L106</f>
        <v>500</v>
      </c>
      <c r="U83" s="71"/>
    </row>
    <row r="84" spans="4:21" ht="15.75" thickBot="1">
      <c r="D84" s="2"/>
      <c r="J84" s="122"/>
      <c r="K84" s="6" t="s">
        <v>45</v>
      </c>
      <c r="L84">
        <f>E173</f>
        <v>180</v>
      </c>
      <c r="M84" s="103"/>
      <c r="O84" s="72" t="s">
        <v>129</v>
      </c>
      <c r="P84" s="73">
        <f>I5*F3*110</f>
        <v>3960</v>
      </c>
      <c r="Q84" s="33"/>
      <c r="R84" s="33"/>
      <c r="S84" s="33" t="s">
        <v>231</v>
      </c>
      <c r="T84" s="33"/>
      <c r="U84" s="35"/>
    </row>
    <row r="85" spans="1:13" ht="12.75">
      <c r="A85" s="1" t="s">
        <v>16</v>
      </c>
      <c r="D85" s="2"/>
      <c r="J85" s="122"/>
      <c r="K85" s="6" t="s">
        <v>26</v>
      </c>
      <c r="L85">
        <f>E171</f>
        <v>0</v>
      </c>
      <c r="M85" s="103"/>
    </row>
    <row r="86" spans="1:17" ht="26.25">
      <c r="A86" s="8" t="s">
        <v>14</v>
      </c>
      <c r="C86">
        <v>10</v>
      </c>
      <c r="D86" s="2">
        <f>C86*$I$5*$D$2</f>
        <v>60</v>
      </c>
      <c r="E86">
        <f>D86*B85</f>
        <v>0</v>
      </c>
      <c r="F86">
        <f>E86/$I$5/$F$3</f>
        <v>0</v>
      </c>
      <c r="J86" s="122"/>
      <c r="M86" s="103"/>
      <c r="O86" s="37" t="s">
        <v>71</v>
      </c>
      <c r="P86" s="37">
        <f>SUM(P6:P83)</f>
        <v>24863</v>
      </c>
      <c r="Q86" s="37">
        <f>SUM(Q6:Q79)</f>
        <v>0</v>
      </c>
    </row>
    <row r="87" spans="1:16" ht="26.25">
      <c r="A87" s="8" t="s">
        <v>8</v>
      </c>
      <c r="C87">
        <v>40</v>
      </c>
      <c r="D87" s="2">
        <f>C87*$I$5*$D$2</f>
        <v>240</v>
      </c>
      <c r="E87">
        <f>D87*B85</f>
        <v>0</v>
      </c>
      <c r="F87">
        <f>E87/$I$5/$F$3</f>
        <v>0</v>
      </c>
      <c r="J87" s="122"/>
      <c r="K87" s="1" t="s">
        <v>11</v>
      </c>
      <c r="M87" s="103"/>
      <c r="O87" s="8" t="s">
        <v>130</v>
      </c>
      <c r="P87" s="37">
        <f>SUM(P6:P84)</f>
        <v>28823</v>
      </c>
    </row>
    <row r="88" spans="1:13" ht="12.75">
      <c r="A88" s="8" t="s">
        <v>15</v>
      </c>
      <c r="D88" s="2">
        <f>C88*$I$5*$D$2</f>
        <v>0</v>
      </c>
      <c r="E88">
        <f>D88*B85</f>
        <v>0</v>
      </c>
      <c r="F88">
        <f>E88/$I$5/$F$3</f>
        <v>0</v>
      </c>
      <c r="J88" s="122"/>
      <c r="K88" s="6" t="s">
        <v>37</v>
      </c>
      <c r="L88">
        <f aca="true" t="shared" si="4" ref="L88:L93">E186</f>
        <v>0</v>
      </c>
      <c r="M88" s="46"/>
    </row>
    <row r="89" spans="4:13" ht="12.75">
      <c r="D89" s="2"/>
      <c r="J89" s="122"/>
      <c r="K89" s="6" t="s">
        <v>38</v>
      </c>
      <c r="L89">
        <f t="shared" si="4"/>
        <v>250</v>
      </c>
      <c r="M89" s="46"/>
    </row>
    <row r="90" spans="1:13" ht="12" customHeight="1">
      <c r="A90" s="1" t="s">
        <v>127</v>
      </c>
      <c r="B90">
        <v>1</v>
      </c>
      <c r="D90" s="2"/>
      <c r="J90" s="122"/>
      <c r="K90" t="s">
        <v>91</v>
      </c>
      <c r="L90">
        <f t="shared" si="4"/>
        <v>250</v>
      </c>
      <c r="M90" s="46"/>
    </row>
    <row r="91" spans="1:15" ht="12" customHeight="1">
      <c r="A91" s="8" t="s">
        <v>14</v>
      </c>
      <c r="C91">
        <v>10</v>
      </c>
      <c r="D91" s="2">
        <f>C91*$I$5*$D$2</f>
        <v>60</v>
      </c>
      <c r="E91">
        <f>D91*B90</f>
        <v>60</v>
      </c>
      <c r="F91">
        <f>E91/$I$5/$F$3</f>
        <v>1.6666666666666667</v>
      </c>
      <c r="J91" s="122"/>
      <c r="K91" s="6" t="s">
        <v>39</v>
      </c>
      <c r="L91">
        <f t="shared" si="4"/>
        <v>80</v>
      </c>
      <c r="M91" s="46"/>
      <c r="O91" s="1" t="s">
        <v>62</v>
      </c>
    </row>
    <row r="92" spans="1:15" ht="12" customHeight="1">
      <c r="A92" s="8" t="s">
        <v>8</v>
      </c>
      <c r="C92">
        <v>0</v>
      </c>
      <c r="D92" s="2">
        <f>C92*$I$5*$D$2</f>
        <v>0</v>
      </c>
      <c r="E92">
        <f>D92*B90</f>
        <v>0</v>
      </c>
      <c r="F92">
        <f>E92/$I$5/$F$3</f>
        <v>0</v>
      </c>
      <c r="J92" s="122"/>
      <c r="K92" s="6" t="s">
        <v>40</v>
      </c>
      <c r="L92">
        <f t="shared" si="4"/>
        <v>330</v>
      </c>
      <c r="M92" s="46"/>
      <c r="O92" s="1"/>
    </row>
    <row r="93" spans="1:15" ht="12.75">
      <c r="A93" s="8" t="s">
        <v>9</v>
      </c>
      <c r="C93">
        <v>35</v>
      </c>
      <c r="D93" s="2">
        <f>C93*$I$5*$D$2</f>
        <v>210</v>
      </c>
      <c r="E93">
        <f>D93*B90</f>
        <v>210</v>
      </c>
      <c r="F93">
        <f>E93/$I$5/$F$3</f>
        <v>5.833333333333333</v>
      </c>
      <c r="J93" s="122"/>
      <c r="K93" s="6" t="s">
        <v>41</v>
      </c>
      <c r="L93">
        <f t="shared" si="4"/>
        <v>576</v>
      </c>
      <c r="M93" s="46"/>
      <c r="O93">
        <f>P86/I5/F3</f>
        <v>690.6388888888888</v>
      </c>
    </row>
    <row r="94" spans="1:13" ht="12.75">
      <c r="A94" s="8" t="s">
        <v>92</v>
      </c>
      <c r="C94">
        <v>10</v>
      </c>
      <c r="D94" s="2">
        <f>C94*$I$5*$D$2</f>
        <v>60</v>
      </c>
      <c r="E94">
        <f>D94*B90</f>
        <v>60</v>
      </c>
      <c r="F94">
        <f>E94/$I$5/$F$3</f>
        <v>1.6666666666666667</v>
      </c>
      <c r="J94" s="122"/>
      <c r="K94" s="6" t="s">
        <v>3</v>
      </c>
      <c r="L94">
        <f>E193</f>
        <v>1620</v>
      </c>
      <c r="M94" s="46"/>
    </row>
    <row r="95" spans="1:13" ht="12.75">
      <c r="A95" s="8" t="s">
        <v>82</v>
      </c>
      <c r="C95">
        <v>10</v>
      </c>
      <c r="D95" s="2">
        <f>C95*$I$5*$D$2</f>
        <v>60</v>
      </c>
      <c r="E95">
        <f>D95*B90</f>
        <v>60</v>
      </c>
      <c r="F95">
        <f>E95/$I$5/$F$3</f>
        <v>1.6666666666666667</v>
      </c>
      <c r="J95" s="122"/>
      <c r="K95" s="6" t="s">
        <v>11</v>
      </c>
      <c r="L95">
        <f>E194</f>
        <v>150</v>
      </c>
      <c r="M95" s="46"/>
    </row>
    <row r="96" spans="1:13" ht="12.75">
      <c r="A96" s="8"/>
      <c r="D96" s="2"/>
      <c r="J96" s="122"/>
      <c r="K96" s="6" t="s">
        <v>42</v>
      </c>
      <c r="L96">
        <f>E195</f>
        <v>0</v>
      </c>
      <c r="M96" s="46"/>
    </row>
    <row r="97" spans="1:13" ht="12.75">
      <c r="A97" s="1" t="s">
        <v>128</v>
      </c>
      <c r="D97" s="2"/>
      <c r="J97" s="122"/>
      <c r="K97" s="6" t="s">
        <v>43</v>
      </c>
      <c r="L97">
        <f>E196</f>
        <v>0</v>
      </c>
      <c r="M97" s="46"/>
    </row>
    <row r="98" spans="1:13" ht="12.75">
      <c r="A98" s="8" t="s">
        <v>232</v>
      </c>
      <c r="C98">
        <v>50</v>
      </c>
      <c r="D98" s="2">
        <f>C98*$I$5*$D$2</f>
        <v>300</v>
      </c>
      <c r="E98">
        <f>D98*B97</f>
        <v>0</v>
      </c>
      <c r="F98">
        <f>E98/$I$5/$F$3</f>
        <v>0</v>
      </c>
      <c r="J98" s="122"/>
      <c r="K98" s="6" t="s">
        <v>120</v>
      </c>
      <c r="L98" s="2">
        <f>E198</f>
        <v>120</v>
      </c>
      <c r="M98" s="47"/>
    </row>
    <row r="99" spans="1:13" ht="12.75">
      <c r="A99" s="8" t="s">
        <v>8</v>
      </c>
      <c r="C99">
        <v>10</v>
      </c>
      <c r="D99" s="2">
        <f>C99*$I$5*$D$2</f>
        <v>60</v>
      </c>
      <c r="E99">
        <f>D99*B97</f>
        <v>0</v>
      </c>
      <c r="F99">
        <f>E99/$I$5/$F$3</f>
        <v>0</v>
      </c>
      <c r="J99" s="122"/>
      <c r="K99" s="6" t="s">
        <v>124</v>
      </c>
      <c r="L99" s="2">
        <f>E174</f>
        <v>0</v>
      </c>
      <c r="M99" s="47"/>
    </row>
    <row r="100" spans="1:13" ht="12.75">
      <c r="A100" s="8" t="s">
        <v>60</v>
      </c>
      <c r="C100">
        <v>50</v>
      </c>
      <c r="D100" s="2">
        <f>C100*$I$5*$D$2</f>
        <v>300</v>
      </c>
      <c r="E100">
        <f>D100*B97</f>
        <v>0</v>
      </c>
      <c r="F100">
        <f>E100/$I$5/$F$3</f>
        <v>0</v>
      </c>
      <c r="J100" s="122"/>
      <c r="K100" s="6" t="s">
        <v>125</v>
      </c>
      <c r="L100" s="2">
        <f>E175</f>
        <v>432</v>
      </c>
      <c r="M100" s="8"/>
    </row>
    <row r="101" spans="1:12" ht="12.75">
      <c r="A101" s="8"/>
      <c r="C101">
        <v>0</v>
      </c>
      <c r="D101" s="2">
        <f>C101*$I$5*$D$2</f>
        <v>0</v>
      </c>
      <c r="E101">
        <f>D101*B97</f>
        <v>0</v>
      </c>
      <c r="F101">
        <f>E101/$I$5/$F$3</f>
        <v>0</v>
      </c>
      <c r="J101" s="122"/>
      <c r="K101" s="6" t="s">
        <v>122</v>
      </c>
      <c r="L101" s="2">
        <f>E150</f>
        <v>540</v>
      </c>
    </row>
    <row r="102" spans="1:12" ht="12.75">
      <c r="A102" s="8"/>
      <c r="D102" s="2"/>
      <c r="J102" s="122"/>
      <c r="K102" s="6" t="s">
        <v>121</v>
      </c>
      <c r="L102" s="2">
        <f>E192</f>
        <v>0</v>
      </c>
    </row>
    <row r="103" spans="4:12" ht="12.75">
      <c r="D103" s="2"/>
      <c r="J103" s="122"/>
      <c r="K103" s="6" t="s">
        <v>301</v>
      </c>
      <c r="L103">
        <f>E62</f>
        <v>1500</v>
      </c>
    </row>
    <row r="104" spans="1:12" ht="12.75">
      <c r="A104" s="1" t="s">
        <v>93</v>
      </c>
      <c r="D104" s="2"/>
      <c r="J104" s="122"/>
      <c r="K104" s="6" t="s">
        <v>319</v>
      </c>
      <c r="L104">
        <f>E197</f>
        <v>225</v>
      </c>
    </row>
    <row r="105" spans="1:12" ht="12.75">
      <c r="A105" s="8" t="s">
        <v>14</v>
      </c>
      <c r="C105">
        <v>10</v>
      </c>
      <c r="D105" s="2">
        <f>C105*$I$5*$D$2</f>
        <v>60</v>
      </c>
      <c r="E105">
        <f>D105*B104</f>
        <v>0</v>
      </c>
      <c r="F105">
        <f>E105/$I$5/$F$3</f>
        <v>0</v>
      </c>
      <c r="J105" s="122"/>
      <c r="K105" s="6" t="s">
        <v>304</v>
      </c>
      <c r="L105">
        <f>E199</f>
        <v>150</v>
      </c>
    </row>
    <row r="106" spans="1:12" ht="12.75">
      <c r="A106" s="8" t="s">
        <v>8</v>
      </c>
      <c r="C106">
        <v>40</v>
      </c>
      <c r="D106" s="2">
        <f>C106*$I$5*$D$2</f>
        <v>240</v>
      </c>
      <c r="E106">
        <f>D106*B104</f>
        <v>0</v>
      </c>
      <c r="F106">
        <f>E106/$I$5/$F$3</f>
        <v>0</v>
      </c>
      <c r="J106" s="122"/>
      <c r="K106" s="6" t="s">
        <v>209</v>
      </c>
      <c r="L106">
        <f>E200</f>
        <v>500</v>
      </c>
    </row>
    <row r="107" spans="1:10" ht="12.75">
      <c r="A107" s="8" t="s">
        <v>77</v>
      </c>
      <c r="C107">
        <v>45</v>
      </c>
      <c r="D107" s="2">
        <f>C107*$I$5*$D$2</f>
        <v>270</v>
      </c>
      <c r="E107">
        <f>D107*B104</f>
        <v>0</v>
      </c>
      <c r="F107">
        <f>E107/$I$5/$F$3</f>
        <v>0</v>
      </c>
      <c r="J107" s="122"/>
    </row>
    <row r="108" spans="1:11" ht="27.75">
      <c r="A108" s="8" t="s">
        <v>92</v>
      </c>
      <c r="C108">
        <v>10</v>
      </c>
      <c r="D108" s="2">
        <f>C108*$I$5*$D$2</f>
        <v>60</v>
      </c>
      <c r="E108">
        <f>D108*B104</f>
        <v>0</v>
      </c>
      <c r="F108">
        <f>E108/$I$5/$F$3</f>
        <v>0</v>
      </c>
      <c r="J108" s="122"/>
      <c r="K108" s="16" t="s">
        <v>59</v>
      </c>
    </row>
    <row r="109" spans="1:11" ht="27.75">
      <c r="A109" s="8" t="s">
        <v>82</v>
      </c>
      <c r="C109">
        <v>10</v>
      </c>
      <c r="D109" s="2">
        <f>C109*$I$5*$D$2</f>
        <v>60</v>
      </c>
      <c r="E109">
        <f>D109*B104</f>
        <v>0</v>
      </c>
      <c r="F109">
        <f>E109/$I$5/$F$3</f>
        <v>0</v>
      </c>
      <c r="J109" s="122"/>
      <c r="K109" s="16">
        <f>SUM(L6:L106)</f>
        <v>24863</v>
      </c>
    </row>
    <row r="110" spans="4:10" ht="12.75">
      <c r="D110" s="2"/>
      <c r="J110" s="122"/>
    </row>
    <row r="111" spans="1:10" ht="12.75">
      <c r="A111" s="45" t="s">
        <v>6</v>
      </c>
      <c r="B111">
        <v>1</v>
      </c>
      <c r="D111" s="2"/>
      <c r="J111" s="122"/>
    </row>
    <row r="112" spans="1:10" ht="12.75">
      <c r="A112" s="8" t="s">
        <v>6</v>
      </c>
      <c r="C112">
        <v>60</v>
      </c>
      <c r="D112" s="2">
        <f>C112*$I$5*$D$2</f>
        <v>360</v>
      </c>
      <c r="E112">
        <f>D112*B111</f>
        <v>360</v>
      </c>
      <c r="F112">
        <f>E112/$I$5/$F$3</f>
        <v>10</v>
      </c>
      <c r="J112" s="122"/>
    </row>
    <row r="113" spans="1:10" ht="12.75">
      <c r="A113" s="8" t="s">
        <v>10</v>
      </c>
      <c r="C113">
        <v>6</v>
      </c>
      <c r="D113" s="2">
        <f>C113*$I$5*$D$2</f>
        <v>36</v>
      </c>
      <c r="E113">
        <f>D113*B111</f>
        <v>36</v>
      </c>
      <c r="F113">
        <f>E113/$I$5/$F$3</f>
        <v>1</v>
      </c>
      <c r="J113" s="122"/>
    </row>
    <row r="114" spans="1:10" ht="12.75">
      <c r="A114" s="8" t="s">
        <v>9</v>
      </c>
      <c r="C114">
        <v>35</v>
      </c>
      <c r="D114">
        <f>C114*$I$5*$D$2</f>
        <v>210</v>
      </c>
      <c r="E114">
        <f>D114*B111</f>
        <v>210</v>
      </c>
      <c r="F114">
        <f>E114/$I$5/$F$3</f>
        <v>5.833333333333333</v>
      </c>
      <c r="J114" s="122"/>
    </row>
    <row r="115" spans="4:10" ht="12.75">
      <c r="D115" s="2"/>
      <c r="J115" s="122"/>
    </row>
    <row r="116" spans="1:10" ht="12.75">
      <c r="A116" s="45" t="s">
        <v>166</v>
      </c>
      <c r="B116">
        <v>1</v>
      </c>
      <c r="D116" s="2"/>
      <c r="J116" s="122"/>
    </row>
    <row r="117" spans="1:10" ht="12.75">
      <c r="A117" s="8" t="s">
        <v>166</v>
      </c>
      <c r="C117" s="43">
        <v>60</v>
      </c>
      <c r="D117" s="2">
        <f>C117*$I$5*$D$2</f>
        <v>360</v>
      </c>
      <c r="E117">
        <f>D117*B116</f>
        <v>360</v>
      </c>
      <c r="F117">
        <f>E117/$I$5/$F$3</f>
        <v>10</v>
      </c>
      <c r="J117" s="122"/>
    </row>
    <row r="118" spans="1:10" ht="12.75">
      <c r="A118" s="8" t="s">
        <v>9</v>
      </c>
      <c r="C118">
        <v>35</v>
      </c>
      <c r="D118" s="2">
        <f>C118*$I$5*$D$2</f>
        <v>210</v>
      </c>
      <c r="E118">
        <f>D118*B116</f>
        <v>210</v>
      </c>
      <c r="F118">
        <f>E118/$I$5/$F$3</f>
        <v>5.833333333333333</v>
      </c>
      <c r="J118" s="122"/>
    </row>
    <row r="119" spans="1:10" ht="12.75">
      <c r="A119" s="45"/>
      <c r="J119" s="122"/>
    </row>
    <row r="120" spans="1:10" ht="12.75">
      <c r="A120" s="68" t="s">
        <v>167</v>
      </c>
      <c r="B120" s="63">
        <v>1</v>
      </c>
      <c r="C120" s="63"/>
      <c r="D120" s="63"/>
      <c r="E120" s="63"/>
      <c r="F120" s="63"/>
      <c r="J120" s="122"/>
    </row>
    <row r="121" spans="1:10" ht="12.75">
      <c r="A121" s="69" t="s">
        <v>6</v>
      </c>
      <c r="B121" s="63"/>
      <c r="C121" s="63">
        <v>170</v>
      </c>
      <c r="D121" s="4">
        <f>C121*$I$5*$D$2</f>
        <v>1020</v>
      </c>
      <c r="E121" s="63">
        <f>D121*B120</f>
        <v>1020</v>
      </c>
      <c r="F121" s="63">
        <f>E121/$I$5/$F$3</f>
        <v>28.333333333333332</v>
      </c>
      <c r="J121" s="122"/>
    </row>
    <row r="122" spans="1:10" ht="12.75">
      <c r="A122" s="69" t="s">
        <v>9</v>
      </c>
      <c r="B122" s="63"/>
      <c r="C122" s="63">
        <v>0</v>
      </c>
      <c r="D122" s="4">
        <f>C122*$I$5*$D$2</f>
        <v>0</v>
      </c>
      <c r="E122" s="63">
        <f>D122*B120</f>
        <v>0</v>
      </c>
      <c r="F122" s="63">
        <f>E122/$I$5/$F$3</f>
        <v>0</v>
      </c>
      <c r="J122" s="122"/>
    </row>
    <row r="123" spans="1:10" ht="12.75">
      <c r="A123" s="69" t="s">
        <v>168</v>
      </c>
      <c r="B123" s="63"/>
      <c r="C123" s="63">
        <v>15</v>
      </c>
      <c r="D123" s="4">
        <f>C123*$I$5*$D$2</f>
        <v>90</v>
      </c>
      <c r="E123" s="63">
        <f>D123*B120</f>
        <v>90</v>
      </c>
      <c r="F123" s="63">
        <f>E123/$I$5/$F$3</f>
        <v>2.5</v>
      </c>
      <c r="J123" s="122"/>
    </row>
    <row r="124" spans="1:10" ht="12.75">
      <c r="A124" s="69" t="s">
        <v>40</v>
      </c>
      <c r="B124" s="63"/>
      <c r="C124" s="63">
        <v>40</v>
      </c>
      <c r="D124" s="4">
        <f>C124*$I$5*$D$2</f>
        <v>240</v>
      </c>
      <c r="E124" s="63">
        <f>D124*B120</f>
        <v>240</v>
      </c>
      <c r="F124" s="63">
        <f>E124/$I$5/$F$3</f>
        <v>6.666666666666667</v>
      </c>
      <c r="I124">
        <f>SUM(E121:E125)</f>
        <v>1590</v>
      </c>
      <c r="J124" s="122"/>
    </row>
    <row r="125" spans="1:10" ht="12.75">
      <c r="A125" s="69" t="s">
        <v>92</v>
      </c>
      <c r="B125" s="63"/>
      <c r="C125" s="63">
        <v>40</v>
      </c>
      <c r="D125" s="4">
        <f>C125*$I$5*$D$2</f>
        <v>240</v>
      </c>
      <c r="E125" s="63">
        <f>D125*B120</f>
        <v>240</v>
      </c>
      <c r="F125" s="63">
        <f>E125/$I$5/$F$3</f>
        <v>6.666666666666667</v>
      </c>
      <c r="J125" s="122"/>
    </row>
    <row r="126" ht="12.75">
      <c r="J126" s="122"/>
    </row>
    <row r="127" spans="1:10" ht="12.75">
      <c r="A127" s="68" t="s">
        <v>328</v>
      </c>
      <c r="B127" s="63"/>
      <c r="C127" s="63"/>
      <c r="D127" s="4"/>
      <c r="E127" s="63"/>
      <c r="F127" s="63"/>
      <c r="G127" s="63"/>
      <c r="J127" s="122"/>
    </row>
    <row r="128" spans="1:10" ht="12.75">
      <c r="A128" s="69" t="s">
        <v>329</v>
      </c>
      <c r="B128" s="63"/>
      <c r="C128" s="4">
        <v>60</v>
      </c>
      <c r="D128" s="4">
        <f>C128*$I$5*$D$2</f>
        <v>360</v>
      </c>
      <c r="E128" s="63">
        <f>D128*B127</f>
        <v>0</v>
      </c>
      <c r="F128" s="63">
        <f>E128/$I$5/$F$3</f>
        <v>0</v>
      </c>
      <c r="G128" s="63"/>
      <c r="J128" s="122"/>
    </row>
    <row r="129" spans="1:10" ht="12.75">
      <c r="A129" s="69" t="s">
        <v>22</v>
      </c>
      <c r="B129" s="63"/>
      <c r="C129" s="63">
        <v>20</v>
      </c>
      <c r="D129" s="4">
        <f>C129*$I$5*$D$2</f>
        <v>120</v>
      </c>
      <c r="E129" s="63">
        <f>D129*B127</f>
        <v>0</v>
      </c>
      <c r="F129" s="63">
        <f>E129/$I$5/$F$3</f>
        <v>0</v>
      </c>
      <c r="G129" s="63"/>
      <c r="J129" s="122"/>
    </row>
    <row r="130" ht="12.75">
      <c r="J130" s="122"/>
    </row>
    <row r="131" spans="1:10" ht="12.75">
      <c r="A131" s="1" t="s">
        <v>18</v>
      </c>
      <c r="B131">
        <v>6</v>
      </c>
      <c r="D131" s="2"/>
      <c r="J131" s="122"/>
    </row>
    <row r="132" spans="1:10" ht="12.75">
      <c r="A132" s="8" t="s">
        <v>123</v>
      </c>
      <c r="B132">
        <v>3</v>
      </c>
      <c r="C132">
        <v>25</v>
      </c>
      <c r="D132" s="2">
        <f aca="true" t="shared" si="5" ref="D132:D142">C132*$I$5*$D$2</f>
        <v>150</v>
      </c>
      <c r="E132">
        <f aca="true" t="shared" si="6" ref="E132:E142">B132*D132</f>
        <v>450</v>
      </c>
      <c r="F132">
        <f aca="true" t="shared" si="7" ref="F132:F142">E132/$I$5/$F$3</f>
        <v>12.5</v>
      </c>
      <c r="J132" s="122"/>
    </row>
    <row r="133" spans="1:10" ht="12.75">
      <c r="A133" s="8" t="s">
        <v>20</v>
      </c>
      <c r="B133">
        <v>6</v>
      </c>
      <c r="C133">
        <v>25</v>
      </c>
      <c r="D133" s="2">
        <f t="shared" si="5"/>
        <v>150</v>
      </c>
      <c r="E133">
        <f t="shared" si="6"/>
        <v>900</v>
      </c>
      <c r="F133">
        <f t="shared" si="7"/>
        <v>25</v>
      </c>
      <c r="J133" s="122"/>
    </row>
    <row r="134" spans="1:10" ht="12.75">
      <c r="A134" s="8" t="s">
        <v>21</v>
      </c>
      <c r="B134">
        <v>0</v>
      </c>
      <c r="C134">
        <v>25</v>
      </c>
      <c r="D134" s="2">
        <f t="shared" si="5"/>
        <v>150</v>
      </c>
      <c r="E134">
        <f t="shared" si="6"/>
        <v>0</v>
      </c>
      <c r="F134">
        <f t="shared" si="7"/>
        <v>0</v>
      </c>
      <c r="J134" s="122"/>
    </row>
    <row r="135" spans="1:10" ht="12.75">
      <c r="A135" s="8" t="s">
        <v>22</v>
      </c>
      <c r="B135">
        <v>6</v>
      </c>
      <c r="C135">
        <v>25</v>
      </c>
      <c r="D135" s="2">
        <f t="shared" si="5"/>
        <v>150</v>
      </c>
      <c r="E135">
        <f t="shared" si="6"/>
        <v>900</v>
      </c>
      <c r="F135">
        <f t="shared" si="7"/>
        <v>25</v>
      </c>
      <c r="J135" s="122"/>
    </row>
    <row r="136" spans="1:10" ht="12.75">
      <c r="A136" s="8" t="s">
        <v>10</v>
      </c>
      <c r="B136">
        <v>0</v>
      </c>
      <c r="C136" s="43">
        <v>7</v>
      </c>
      <c r="D136" s="2">
        <f t="shared" si="5"/>
        <v>42</v>
      </c>
      <c r="E136" s="43">
        <f t="shared" si="6"/>
        <v>0</v>
      </c>
      <c r="F136">
        <f t="shared" si="7"/>
        <v>0</v>
      </c>
      <c r="J136" s="122"/>
    </row>
    <row r="137" spans="1:10" ht="12.75">
      <c r="A137" s="8" t="s">
        <v>23</v>
      </c>
      <c r="B137">
        <v>0</v>
      </c>
      <c r="C137">
        <v>50</v>
      </c>
      <c r="D137" s="2">
        <f t="shared" si="5"/>
        <v>300</v>
      </c>
      <c r="E137">
        <f t="shared" si="6"/>
        <v>0</v>
      </c>
      <c r="F137">
        <f t="shared" si="7"/>
        <v>0</v>
      </c>
      <c r="J137" s="122"/>
    </row>
    <row r="138" spans="1:10" ht="12.75">
      <c r="A138" s="46" t="s">
        <v>24</v>
      </c>
      <c r="B138">
        <v>6</v>
      </c>
      <c r="C138">
        <v>15</v>
      </c>
      <c r="D138" s="2">
        <f t="shared" si="5"/>
        <v>90</v>
      </c>
      <c r="E138">
        <f t="shared" si="6"/>
        <v>540</v>
      </c>
      <c r="F138">
        <f t="shared" si="7"/>
        <v>15</v>
      </c>
      <c r="J138" s="122"/>
    </row>
    <row r="139" spans="1:10" ht="12.75">
      <c r="A139" s="46" t="s">
        <v>52</v>
      </c>
      <c r="B139">
        <f>F3*3</f>
        <v>18</v>
      </c>
      <c r="C139">
        <v>17</v>
      </c>
      <c r="D139" s="2">
        <f t="shared" si="5"/>
        <v>102</v>
      </c>
      <c r="E139">
        <f t="shared" si="6"/>
        <v>1836</v>
      </c>
      <c r="F139">
        <f t="shared" si="7"/>
        <v>51</v>
      </c>
      <c r="J139" s="122"/>
    </row>
    <row r="140" spans="1:10" ht="12.75">
      <c r="A140" s="46" t="s">
        <v>25</v>
      </c>
      <c r="B140" s="43">
        <v>0</v>
      </c>
      <c r="C140" s="43">
        <v>5</v>
      </c>
      <c r="D140" s="2">
        <f t="shared" si="5"/>
        <v>30</v>
      </c>
      <c r="E140" s="43">
        <f t="shared" si="6"/>
        <v>0</v>
      </c>
      <c r="F140">
        <f t="shared" si="7"/>
        <v>0</v>
      </c>
      <c r="J140" s="122"/>
    </row>
    <row r="141" spans="1:10" ht="12.75">
      <c r="A141" s="8" t="s">
        <v>173</v>
      </c>
      <c r="B141" s="67">
        <v>3</v>
      </c>
      <c r="C141" s="43">
        <v>28</v>
      </c>
      <c r="D141" s="2">
        <f t="shared" si="5"/>
        <v>168</v>
      </c>
      <c r="E141" s="43">
        <f t="shared" si="6"/>
        <v>504</v>
      </c>
      <c r="F141">
        <f t="shared" si="7"/>
        <v>14</v>
      </c>
      <c r="J141" s="122"/>
    </row>
    <row r="142" spans="1:10" ht="12.75">
      <c r="A142" s="66" t="s">
        <v>172</v>
      </c>
      <c r="B142" s="67">
        <v>0</v>
      </c>
      <c r="C142" s="67">
        <v>30</v>
      </c>
      <c r="D142" s="4">
        <f t="shared" si="5"/>
        <v>180</v>
      </c>
      <c r="E142" s="67">
        <f t="shared" si="6"/>
        <v>0</v>
      </c>
      <c r="F142">
        <f t="shared" si="7"/>
        <v>0</v>
      </c>
      <c r="J142" s="122"/>
    </row>
    <row r="143" spans="1:10" ht="12.75">
      <c r="A143" s="66" t="s">
        <v>159</v>
      </c>
      <c r="B143" s="67">
        <v>3</v>
      </c>
      <c r="C143" s="67">
        <v>28</v>
      </c>
      <c r="D143" s="4">
        <f>C143*$I$5*$D$2</f>
        <v>168</v>
      </c>
      <c r="E143" s="67">
        <f>B143*D143</f>
        <v>504</v>
      </c>
      <c r="F143">
        <f>E143/$I$5/$F$3</f>
        <v>14</v>
      </c>
      <c r="J143" s="122"/>
    </row>
    <row r="144" spans="1:10" ht="12.75">
      <c r="A144" s="46" t="s">
        <v>84</v>
      </c>
      <c r="B144">
        <v>3</v>
      </c>
      <c r="C144">
        <v>15</v>
      </c>
      <c r="D144" s="2">
        <f>C144*$I$5</f>
        <v>90</v>
      </c>
      <c r="E144">
        <f>D144*B144</f>
        <v>270</v>
      </c>
      <c r="F144">
        <f>E144/$I$5/$F$3</f>
        <v>7.5</v>
      </c>
      <c r="J144" s="122"/>
    </row>
    <row r="145" spans="1:10" ht="12.75">
      <c r="A145" s="46"/>
      <c r="D145" s="2"/>
      <c r="J145" s="122"/>
    </row>
    <row r="146" spans="1:10" ht="12.75">
      <c r="A146" s="1" t="s">
        <v>46</v>
      </c>
      <c r="B146">
        <v>18</v>
      </c>
      <c r="D146" s="2"/>
      <c r="J146" s="122"/>
    </row>
    <row r="147" spans="1:10" ht="12.75">
      <c r="A147" s="47" t="s">
        <v>47</v>
      </c>
      <c r="B147">
        <v>12</v>
      </c>
      <c r="C147">
        <v>5</v>
      </c>
      <c r="D147" s="2">
        <f>C147*$I$5*$D$2</f>
        <v>30</v>
      </c>
      <c r="E147">
        <f>D147*B147</f>
        <v>360</v>
      </c>
      <c r="F147">
        <f>E147/$I$5/$F$3</f>
        <v>10</v>
      </c>
      <c r="J147" s="122"/>
    </row>
    <row r="148" spans="1:10" ht="12.75">
      <c r="A148" s="47" t="s">
        <v>48</v>
      </c>
      <c r="B148">
        <v>4</v>
      </c>
      <c r="C148">
        <v>3</v>
      </c>
      <c r="D148" s="2">
        <f>C148*$I$5*$D$2</f>
        <v>18</v>
      </c>
      <c r="E148">
        <f>D148*B148</f>
        <v>72</v>
      </c>
      <c r="F148">
        <f>E148/$I$5/$F$3</f>
        <v>2</v>
      </c>
      <c r="J148" s="122"/>
    </row>
    <row r="149" spans="1:10" ht="12.75">
      <c r="A149" s="47" t="s">
        <v>49</v>
      </c>
      <c r="B149">
        <v>1</v>
      </c>
      <c r="C149">
        <v>40</v>
      </c>
      <c r="D149" s="2">
        <f>C149*$I$5*$D$2</f>
        <v>240</v>
      </c>
      <c r="E149">
        <f>D149*B149</f>
        <v>240</v>
      </c>
      <c r="F149">
        <f>E149/$I$5/$F$3</f>
        <v>6.666666666666667</v>
      </c>
      <c r="J149" s="122"/>
    </row>
    <row r="150" spans="1:10" ht="12.75">
      <c r="A150" s="47" t="s">
        <v>122</v>
      </c>
      <c r="B150">
        <v>1</v>
      </c>
      <c r="C150">
        <v>90</v>
      </c>
      <c r="D150" s="2">
        <f>C150*$I$5*$D$2</f>
        <v>540</v>
      </c>
      <c r="E150">
        <f>D150*B150</f>
        <v>540</v>
      </c>
      <c r="F150">
        <f>E150/$I$5/$F$3</f>
        <v>15</v>
      </c>
      <c r="I150">
        <f>SUM(B147:B150)</f>
        <v>18</v>
      </c>
      <c r="J150" s="122"/>
    </row>
    <row r="151" spans="4:10" ht="12.75">
      <c r="D151" s="2"/>
      <c r="J151" s="122"/>
    </row>
    <row r="152" spans="1:10" ht="12.75">
      <c r="A152" s="1" t="s">
        <v>50</v>
      </c>
      <c r="B152">
        <v>0</v>
      </c>
      <c r="D152" s="2"/>
      <c r="J152" s="122"/>
    </row>
    <row r="153" spans="1:10" ht="12.75">
      <c r="A153" s="47" t="s">
        <v>50</v>
      </c>
      <c r="C153">
        <v>15</v>
      </c>
      <c r="D153" s="2">
        <f>C153*$I$5*$D$2</f>
        <v>90</v>
      </c>
      <c r="E153">
        <f>D153*B152</f>
        <v>0</v>
      </c>
      <c r="F153">
        <f>E153/$I$5/$F$3</f>
        <v>0</v>
      </c>
      <c r="J153" s="122"/>
    </row>
    <row r="154" spans="1:10" ht="12.75">
      <c r="A154" s="47" t="s">
        <v>1</v>
      </c>
      <c r="C154">
        <v>20</v>
      </c>
      <c r="D154" s="2">
        <f>C154*$I$5*$D$2</f>
        <v>120</v>
      </c>
      <c r="E154">
        <f>D154*B152</f>
        <v>0</v>
      </c>
      <c r="F154">
        <f>E154/$I$5/$F$3</f>
        <v>0</v>
      </c>
      <c r="J154" s="122"/>
    </row>
    <row r="155" ht="12.75">
      <c r="J155" s="122"/>
    </row>
    <row r="156" spans="1:10" ht="12.75">
      <c r="A156" s="1" t="s">
        <v>17</v>
      </c>
      <c r="B156">
        <f>I156*F3</f>
        <v>48</v>
      </c>
      <c r="D156" s="2"/>
      <c r="G156" t="s">
        <v>174</v>
      </c>
      <c r="I156">
        <v>8</v>
      </c>
      <c r="J156" s="122"/>
    </row>
    <row r="157" spans="1:10" ht="12.75">
      <c r="A157" s="47" t="s">
        <v>27</v>
      </c>
      <c r="B157">
        <v>1</v>
      </c>
      <c r="C157">
        <v>15</v>
      </c>
      <c r="D157" s="2">
        <f>C157*$I$5</f>
        <v>90</v>
      </c>
      <c r="E157">
        <f>D157*B157</f>
        <v>90</v>
      </c>
      <c r="F157">
        <f aca="true" t="shared" si="8" ref="F157:F179">E157/$I$5/$F$3</f>
        <v>2.5</v>
      </c>
      <c r="J157" s="122"/>
    </row>
    <row r="158" spans="1:10" ht="12.75">
      <c r="A158" s="47" t="s">
        <v>28</v>
      </c>
      <c r="B158">
        <v>3</v>
      </c>
      <c r="C158">
        <f>5*2</f>
        <v>10</v>
      </c>
      <c r="D158" s="2">
        <f>C158*$I$5</f>
        <v>60</v>
      </c>
      <c r="E158">
        <f>D158*B158</f>
        <v>180</v>
      </c>
      <c r="F158">
        <f t="shared" si="8"/>
        <v>5</v>
      </c>
      <c r="J158" s="122"/>
    </row>
    <row r="159" spans="1:10" ht="12.75">
      <c r="A159" s="47" t="s">
        <v>29</v>
      </c>
      <c r="B159">
        <v>1</v>
      </c>
      <c r="C159">
        <f>5*2</f>
        <v>10</v>
      </c>
      <c r="D159" s="2">
        <f>C159*$I$5</f>
        <v>60</v>
      </c>
      <c r="E159">
        <f>D159*B159</f>
        <v>60</v>
      </c>
      <c r="F159">
        <f t="shared" si="8"/>
        <v>1.6666666666666667</v>
      </c>
      <c r="J159" s="122"/>
    </row>
    <row r="160" spans="1:10" ht="12.75">
      <c r="A160" s="47" t="s">
        <v>179</v>
      </c>
      <c r="B160">
        <v>4</v>
      </c>
      <c r="C160">
        <f>5*2</f>
        <v>10</v>
      </c>
      <c r="D160" s="2">
        <f>C160*$I$5</f>
        <v>60</v>
      </c>
      <c r="E160">
        <f>D160*B160</f>
        <v>240</v>
      </c>
      <c r="F160">
        <f t="shared" si="8"/>
        <v>6.666666666666667</v>
      </c>
      <c r="J160" s="122"/>
    </row>
    <row r="161" spans="1:10" ht="12.75">
      <c r="A161" s="47" t="s">
        <v>34</v>
      </c>
      <c r="B161">
        <v>2</v>
      </c>
      <c r="D161" s="2">
        <v>100</v>
      </c>
      <c r="E161">
        <f>B161*D161</f>
        <v>200</v>
      </c>
      <c r="F161">
        <f t="shared" si="8"/>
        <v>5.555555555555556</v>
      </c>
      <c r="J161" s="122"/>
    </row>
    <row r="162" spans="1:10" ht="12.75">
      <c r="A162" s="47" t="s">
        <v>31</v>
      </c>
      <c r="B162">
        <v>4</v>
      </c>
      <c r="C162">
        <v>15</v>
      </c>
      <c r="D162" s="2">
        <f aca="true" t="shared" si="9" ref="D162:D179">C162*$I$5</f>
        <v>90</v>
      </c>
      <c r="E162">
        <f>D162*B162</f>
        <v>360</v>
      </c>
      <c r="F162">
        <f t="shared" si="8"/>
        <v>10</v>
      </c>
      <c r="J162" s="122"/>
    </row>
    <row r="163" spans="1:10" ht="12.75">
      <c r="A163" s="47" t="s">
        <v>32</v>
      </c>
      <c r="B163">
        <v>4</v>
      </c>
      <c r="C163">
        <v>15</v>
      </c>
      <c r="D163" s="2">
        <f t="shared" si="9"/>
        <v>90</v>
      </c>
      <c r="E163">
        <f>D163*B163</f>
        <v>360</v>
      </c>
      <c r="F163">
        <f t="shared" si="8"/>
        <v>10</v>
      </c>
      <c r="J163" s="122"/>
    </row>
    <row r="164" spans="1:10" ht="12.75">
      <c r="A164" s="47" t="s">
        <v>88</v>
      </c>
      <c r="B164">
        <v>4</v>
      </c>
      <c r="C164">
        <v>15</v>
      </c>
      <c r="D164" s="2">
        <f t="shared" si="9"/>
        <v>90</v>
      </c>
      <c r="E164">
        <f>D164*B164</f>
        <v>360</v>
      </c>
      <c r="F164">
        <f t="shared" si="8"/>
        <v>10</v>
      </c>
      <c r="J164" s="122"/>
    </row>
    <row r="165" spans="1:10" ht="12.75">
      <c r="A165" s="47" t="s">
        <v>53</v>
      </c>
      <c r="B165">
        <v>2</v>
      </c>
      <c r="C165">
        <f>7*2</f>
        <v>14</v>
      </c>
      <c r="D165" s="2">
        <f t="shared" si="9"/>
        <v>84</v>
      </c>
      <c r="E165">
        <f>D165*B165</f>
        <v>168</v>
      </c>
      <c r="F165">
        <f t="shared" si="8"/>
        <v>4.666666666666667</v>
      </c>
      <c r="J165" s="122"/>
    </row>
    <row r="166" spans="1:10" ht="12.75">
      <c r="A166" s="47" t="s">
        <v>35</v>
      </c>
      <c r="B166">
        <v>1</v>
      </c>
      <c r="C166">
        <v>30</v>
      </c>
      <c r="D166" s="2">
        <f t="shared" si="9"/>
        <v>180</v>
      </c>
      <c r="E166">
        <f>B166*D166</f>
        <v>180</v>
      </c>
      <c r="F166">
        <f t="shared" si="8"/>
        <v>5</v>
      </c>
      <c r="J166" s="122"/>
    </row>
    <row r="167" spans="1:10" ht="12.75">
      <c r="A167" s="47" t="s">
        <v>36</v>
      </c>
      <c r="B167">
        <v>0</v>
      </c>
      <c r="C167">
        <v>40</v>
      </c>
      <c r="D167" s="2">
        <f t="shared" si="9"/>
        <v>240</v>
      </c>
      <c r="E167">
        <f>B167*D167</f>
        <v>0</v>
      </c>
      <c r="F167">
        <f t="shared" si="8"/>
        <v>0</v>
      </c>
      <c r="J167" s="122"/>
    </row>
    <row r="168" spans="1:10" ht="12.75">
      <c r="A168" s="8" t="s">
        <v>75</v>
      </c>
      <c r="B168">
        <v>3</v>
      </c>
      <c r="C168">
        <v>25</v>
      </c>
      <c r="D168" s="2">
        <f t="shared" si="9"/>
        <v>150</v>
      </c>
      <c r="E168">
        <f>B168*D168</f>
        <v>450</v>
      </c>
      <c r="F168">
        <f t="shared" si="8"/>
        <v>12.5</v>
      </c>
      <c r="J168" s="122"/>
    </row>
    <row r="169" spans="1:10" ht="12.75">
      <c r="A169" s="8" t="s">
        <v>72</v>
      </c>
      <c r="B169">
        <v>2</v>
      </c>
      <c r="C169">
        <v>20</v>
      </c>
      <c r="D169" s="2">
        <f t="shared" si="9"/>
        <v>120</v>
      </c>
      <c r="E169">
        <f>B169*D169</f>
        <v>240</v>
      </c>
      <c r="F169">
        <f t="shared" si="8"/>
        <v>6.666666666666667</v>
      </c>
      <c r="J169" s="122"/>
    </row>
    <row r="170" spans="1:10" ht="12.75">
      <c r="A170" s="47" t="s">
        <v>159</v>
      </c>
      <c r="B170">
        <v>0</v>
      </c>
      <c r="C170">
        <v>15</v>
      </c>
      <c r="D170" s="2">
        <f t="shared" si="9"/>
        <v>90</v>
      </c>
      <c r="E170">
        <f>B170*D170</f>
        <v>0</v>
      </c>
      <c r="F170">
        <f t="shared" si="8"/>
        <v>0</v>
      </c>
      <c r="J170" s="122"/>
    </row>
    <row r="171" spans="1:10" ht="12.75">
      <c r="A171" s="47" t="s">
        <v>26</v>
      </c>
      <c r="B171">
        <v>0</v>
      </c>
      <c r="C171">
        <v>10</v>
      </c>
      <c r="D171" s="2">
        <f t="shared" si="9"/>
        <v>60</v>
      </c>
      <c r="E171">
        <f>D171*B171</f>
        <v>0</v>
      </c>
      <c r="F171">
        <f t="shared" si="8"/>
        <v>0</v>
      </c>
      <c r="J171" s="122"/>
    </row>
    <row r="172" spans="1:10" ht="12.75">
      <c r="A172" s="8" t="s">
        <v>326</v>
      </c>
      <c r="B172">
        <v>1</v>
      </c>
      <c r="C172">
        <v>15</v>
      </c>
      <c r="D172" s="2">
        <f t="shared" si="9"/>
        <v>90</v>
      </c>
      <c r="E172">
        <f>D172*B172</f>
        <v>90</v>
      </c>
      <c r="F172">
        <f t="shared" si="8"/>
        <v>2.5</v>
      </c>
      <c r="H172" t="s">
        <v>94</v>
      </c>
      <c r="I172">
        <f>SUM(B157:B162)+SUM(B166:B173)</f>
        <v>23</v>
      </c>
      <c r="J172" s="122"/>
    </row>
    <row r="173" spans="1:10" ht="12.75">
      <c r="A173" s="8" t="s">
        <v>45</v>
      </c>
      <c r="B173">
        <v>1</v>
      </c>
      <c r="C173">
        <v>30</v>
      </c>
      <c r="D173" s="2">
        <f>C173*$I$5</f>
        <v>180</v>
      </c>
      <c r="E173">
        <f>D173*B173</f>
        <v>180</v>
      </c>
      <c r="F173">
        <f t="shared" si="8"/>
        <v>5</v>
      </c>
      <c r="H173" t="s">
        <v>95</v>
      </c>
      <c r="I173">
        <f>SUM(B174:B183)+SUM(B163:B165)</f>
        <v>16</v>
      </c>
      <c r="J173" s="122"/>
    </row>
    <row r="174" spans="1:10" ht="12.75">
      <c r="A174" s="46" t="s">
        <v>124</v>
      </c>
      <c r="B174">
        <v>0</v>
      </c>
      <c r="C174">
        <v>12</v>
      </c>
      <c r="D174" s="2">
        <f>C174*$I$5</f>
        <v>72</v>
      </c>
      <c r="E174">
        <f>D174*$I$5*B174</f>
        <v>0</v>
      </c>
      <c r="F174">
        <f>E174/$I$5/$F$3</f>
        <v>0</v>
      </c>
      <c r="J174" s="122"/>
    </row>
    <row r="175" spans="1:10" ht="12.75">
      <c r="A175" s="46" t="s">
        <v>125</v>
      </c>
      <c r="B175">
        <v>1</v>
      </c>
      <c r="C175">
        <v>12</v>
      </c>
      <c r="D175" s="2">
        <f>C175*$I$5</f>
        <v>72</v>
      </c>
      <c r="E175">
        <f>D175*$I$5*B175</f>
        <v>432</v>
      </c>
      <c r="F175">
        <f>E175/$I$5/$F$3</f>
        <v>12</v>
      </c>
      <c r="J175" s="122"/>
    </row>
    <row r="176" spans="1:10" ht="12.75">
      <c r="A176" s="47" t="s">
        <v>171</v>
      </c>
      <c r="B176">
        <v>0</v>
      </c>
      <c r="C176">
        <v>15</v>
      </c>
      <c r="D176" s="2">
        <f t="shared" si="9"/>
        <v>90</v>
      </c>
      <c r="E176">
        <f>B176*D176</f>
        <v>0</v>
      </c>
      <c r="F176">
        <f t="shared" si="8"/>
        <v>0</v>
      </c>
      <c r="J176" s="122"/>
    </row>
    <row r="177" spans="1:10" ht="12.75">
      <c r="A177" s="46" t="s">
        <v>89</v>
      </c>
      <c r="B177">
        <v>4</v>
      </c>
      <c r="C177">
        <v>15</v>
      </c>
      <c r="D177" s="2">
        <f t="shared" si="9"/>
        <v>90</v>
      </c>
      <c r="E177">
        <f aca="true" t="shared" si="10" ref="E177:E183">D177*B177</f>
        <v>360</v>
      </c>
      <c r="F177">
        <f t="shared" si="8"/>
        <v>10</v>
      </c>
      <c r="J177" s="122"/>
    </row>
    <row r="178" spans="1:10" ht="12.75">
      <c r="A178" s="47" t="s">
        <v>33</v>
      </c>
      <c r="B178">
        <v>1</v>
      </c>
      <c r="C178">
        <f>15</f>
        <v>15</v>
      </c>
      <c r="D178" s="2">
        <f t="shared" si="9"/>
        <v>90</v>
      </c>
      <c r="E178">
        <f t="shared" si="10"/>
        <v>90</v>
      </c>
      <c r="F178">
        <f t="shared" si="8"/>
        <v>2.5</v>
      </c>
      <c r="J178" s="122"/>
    </row>
    <row r="179" spans="1:10" ht="12.75">
      <c r="A179" s="8" t="s">
        <v>20</v>
      </c>
      <c r="B179">
        <v>0</v>
      </c>
      <c r="C179">
        <v>30</v>
      </c>
      <c r="D179" s="2">
        <f t="shared" si="9"/>
        <v>180</v>
      </c>
      <c r="E179">
        <f t="shared" si="10"/>
        <v>0</v>
      </c>
      <c r="F179">
        <f t="shared" si="8"/>
        <v>0</v>
      </c>
      <c r="J179" s="122"/>
    </row>
    <row r="180" spans="1:10" ht="12.75">
      <c r="A180" s="46" t="s">
        <v>60</v>
      </c>
      <c r="B180">
        <v>0</v>
      </c>
      <c r="C180">
        <v>50</v>
      </c>
      <c r="D180" s="2">
        <f>C180*$I$5</f>
        <v>300</v>
      </c>
      <c r="E180">
        <f t="shared" si="10"/>
        <v>0</v>
      </c>
      <c r="F180">
        <f>E180/$I$5/$F$3</f>
        <v>0</v>
      </c>
      <c r="J180" s="122"/>
    </row>
    <row r="181" spans="1:10" ht="12.75">
      <c r="A181" s="46" t="s">
        <v>123</v>
      </c>
      <c r="B181">
        <v>0</v>
      </c>
      <c r="C181">
        <v>50</v>
      </c>
      <c r="D181" s="2">
        <f>C181*$I$5</f>
        <v>300</v>
      </c>
      <c r="E181">
        <f t="shared" si="10"/>
        <v>0</v>
      </c>
      <c r="F181">
        <f>E181/$I$5/$F$3</f>
        <v>0</v>
      </c>
      <c r="J181" s="122"/>
    </row>
    <row r="182" spans="1:10" ht="12.75">
      <c r="A182" s="46" t="s">
        <v>22</v>
      </c>
      <c r="B182">
        <v>0</v>
      </c>
      <c r="C182">
        <v>20</v>
      </c>
      <c r="D182" s="2">
        <f>C182*$I$5</f>
        <v>120</v>
      </c>
      <c r="E182">
        <f t="shared" si="10"/>
        <v>0</v>
      </c>
      <c r="F182">
        <f>E182/$I$5/$F$3</f>
        <v>0</v>
      </c>
      <c r="J182" s="122"/>
    </row>
    <row r="183" spans="1:10" ht="12.75">
      <c r="A183" s="46" t="s">
        <v>21</v>
      </c>
      <c r="B183">
        <v>0</v>
      </c>
      <c r="C183">
        <v>15</v>
      </c>
      <c r="D183" s="2">
        <f>C183*$I$5</f>
        <v>90</v>
      </c>
      <c r="E183">
        <f t="shared" si="10"/>
        <v>0</v>
      </c>
      <c r="F183">
        <f>E183/$I$5/$F$3</f>
        <v>0</v>
      </c>
      <c r="J183" s="122"/>
    </row>
    <row r="184" spans="1:10" ht="12.75">
      <c r="A184" s="43"/>
      <c r="B184">
        <f>SUM(B157:B183)</f>
        <v>39</v>
      </c>
      <c r="D184" s="2"/>
      <c r="J184" s="122"/>
    </row>
    <row r="185" spans="1:10" ht="12.75">
      <c r="A185" s="39" t="s">
        <v>11</v>
      </c>
      <c r="D185" s="2"/>
      <c r="J185" s="122"/>
    </row>
    <row r="186" spans="1:10" ht="12.75">
      <c r="A186" s="46" t="s">
        <v>37</v>
      </c>
      <c r="B186">
        <v>0</v>
      </c>
      <c r="D186">
        <v>30</v>
      </c>
      <c r="E186">
        <f>B186*D186</f>
        <v>0</v>
      </c>
      <c r="F186">
        <f aca="true" t="shared" si="11" ref="F186:F196">E186/$I$5/$F$3</f>
        <v>0</v>
      </c>
      <c r="J186" s="122"/>
    </row>
    <row r="187" spans="1:10" ht="12.75">
      <c r="A187" s="46" t="s">
        <v>38</v>
      </c>
      <c r="B187">
        <v>1</v>
      </c>
      <c r="D187">
        <v>250</v>
      </c>
      <c r="E187">
        <f>D187*B187</f>
        <v>250</v>
      </c>
      <c r="F187">
        <f t="shared" si="11"/>
        <v>6.944444444444444</v>
      </c>
      <c r="J187" s="122"/>
    </row>
    <row r="188" spans="1:10" ht="12.75">
      <c r="A188" s="46" t="s">
        <v>91</v>
      </c>
      <c r="B188">
        <v>1</v>
      </c>
      <c r="D188">
        <v>250</v>
      </c>
      <c r="E188">
        <f>D188*B188</f>
        <v>250</v>
      </c>
      <c r="F188">
        <f t="shared" si="11"/>
        <v>6.944444444444444</v>
      </c>
      <c r="J188" s="122"/>
    </row>
    <row r="189" spans="1:10" ht="12.75">
      <c r="A189" s="46" t="s">
        <v>39</v>
      </c>
      <c r="B189">
        <v>2</v>
      </c>
      <c r="D189">
        <v>40</v>
      </c>
      <c r="E189">
        <f>D189*B189</f>
        <v>80</v>
      </c>
      <c r="F189">
        <f t="shared" si="11"/>
        <v>2.2222222222222223</v>
      </c>
      <c r="J189" s="122"/>
    </row>
    <row r="190" spans="1:10" ht="12.75">
      <c r="A190" s="46" t="s">
        <v>40</v>
      </c>
      <c r="B190">
        <v>6</v>
      </c>
      <c r="D190">
        <v>55</v>
      </c>
      <c r="E190">
        <f aca="true" t="shared" si="12" ref="E190:E195">B190*D190</f>
        <v>330</v>
      </c>
      <c r="F190">
        <f t="shared" si="11"/>
        <v>9.166666666666666</v>
      </c>
      <c r="J190" s="122"/>
    </row>
    <row r="191" spans="1:10" ht="12.75">
      <c r="A191" s="46" t="s">
        <v>41</v>
      </c>
      <c r="B191">
        <f>F3*2</f>
        <v>12</v>
      </c>
      <c r="C191">
        <v>8</v>
      </c>
      <c r="D191">
        <f>C191*$I$5</f>
        <v>48</v>
      </c>
      <c r="E191">
        <f t="shared" si="12"/>
        <v>576</v>
      </c>
      <c r="F191">
        <f t="shared" si="11"/>
        <v>16</v>
      </c>
      <c r="J191" s="122"/>
    </row>
    <row r="192" spans="1:10" ht="12.75">
      <c r="A192" s="46" t="s">
        <v>121</v>
      </c>
      <c r="B192">
        <v>0</v>
      </c>
      <c r="C192">
        <v>0</v>
      </c>
      <c r="D192">
        <v>100</v>
      </c>
      <c r="E192">
        <f t="shared" si="12"/>
        <v>0</v>
      </c>
      <c r="F192">
        <f t="shared" si="11"/>
        <v>0</v>
      </c>
      <c r="J192" s="122"/>
    </row>
    <row r="193" spans="1:10" ht="12.75">
      <c r="A193" s="46" t="s">
        <v>3</v>
      </c>
      <c r="B193">
        <f>F3*3</f>
        <v>18</v>
      </c>
      <c r="C193">
        <f>5*3</f>
        <v>15</v>
      </c>
      <c r="D193">
        <f>C193*$I$5</f>
        <v>90</v>
      </c>
      <c r="E193">
        <f t="shared" si="12"/>
        <v>1620</v>
      </c>
      <c r="F193">
        <f t="shared" si="11"/>
        <v>45</v>
      </c>
      <c r="J193" s="122"/>
    </row>
    <row r="194" spans="1:10" ht="12.75">
      <c r="A194" s="46" t="s">
        <v>11</v>
      </c>
      <c r="B194">
        <v>1</v>
      </c>
      <c r="D194">
        <v>150</v>
      </c>
      <c r="E194">
        <f t="shared" si="12"/>
        <v>150</v>
      </c>
      <c r="F194">
        <f t="shared" si="11"/>
        <v>4.166666666666667</v>
      </c>
      <c r="J194" s="122"/>
    </row>
    <row r="195" spans="1:10" ht="12.75">
      <c r="A195" s="46" t="s">
        <v>42</v>
      </c>
      <c r="B195">
        <v>0</v>
      </c>
      <c r="D195">
        <v>10</v>
      </c>
      <c r="E195">
        <f t="shared" si="12"/>
        <v>0</v>
      </c>
      <c r="F195">
        <f t="shared" si="11"/>
        <v>0</v>
      </c>
      <c r="J195" s="122"/>
    </row>
    <row r="196" spans="1:10" ht="12.75">
      <c r="A196" s="47" t="s">
        <v>43</v>
      </c>
      <c r="B196">
        <v>0</v>
      </c>
      <c r="C196">
        <v>5</v>
      </c>
      <c r="D196">
        <f>C196*$I$5</f>
        <v>30</v>
      </c>
      <c r="E196">
        <f>D196*B196</f>
        <v>0</v>
      </c>
      <c r="F196">
        <f t="shared" si="11"/>
        <v>0</v>
      </c>
      <c r="J196" s="122"/>
    </row>
    <row r="197" spans="1:10" ht="12.75">
      <c r="A197" s="121" t="s">
        <v>319</v>
      </c>
      <c r="B197" s="2">
        <v>1</v>
      </c>
      <c r="C197" s="2">
        <v>37.5</v>
      </c>
      <c r="D197" s="2">
        <f>C197*$I$5</f>
        <v>225</v>
      </c>
      <c r="E197" s="2">
        <f>D197*B197</f>
        <v>225</v>
      </c>
      <c r="F197" s="2">
        <f>E197/$I$5/$F$3</f>
        <v>6.25</v>
      </c>
      <c r="J197" s="122"/>
    </row>
    <row r="198" spans="1:6" ht="12.75">
      <c r="A198" s="47" t="s">
        <v>120</v>
      </c>
      <c r="B198">
        <v>1</v>
      </c>
      <c r="C198">
        <v>20</v>
      </c>
      <c r="D198">
        <f>C198*$I$5</f>
        <v>120</v>
      </c>
      <c r="E198">
        <f>D198*B198</f>
        <v>120</v>
      </c>
      <c r="F198">
        <f>E198/$I$5/$F$3</f>
        <v>3.3333333333333335</v>
      </c>
    </row>
    <row r="199" spans="1:6" ht="12.75">
      <c r="A199" s="8" t="s">
        <v>304</v>
      </c>
      <c r="B199">
        <v>1</v>
      </c>
      <c r="C199">
        <v>25</v>
      </c>
      <c r="D199">
        <f>C199*$I$5</f>
        <v>150</v>
      </c>
      <c r="E199">
        <f>D199*B199</f>
        <v>150</v>
      </c>
      <c r="F199">
        <f>E199/$I$5/$F$3</f>
        <v>4.166666666666667</v>
      </c>
    </row>
    <row r="200" spans="1:6" ht="12.75">
      <c r="A200" s="8" t="s">
        <v>209</v>
      </c>
      <c r="B200">
        <v>1</v>
      </c>
      <c r="D200">
        <v>500</v>
      </c>
      <c r="E200">
        <f>D200*B200</f>
        <v>500</v>
      </c>
      <c r="F200">
        <f>E200/$I$5/$F$3</f>
        <v>13.888888888888888</v>
      </c>
    </row>
    <row r="202" ht="18">
      <c r="E202" s="9">
        <f>SUM(E5:E200)</f>
        <v>24995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2"/>
  <sheetViews>
    <sheetView zoomScale="85" zoomScaleNormal="85" zoomScalePageLayoutView="0" workbookViewId="0" topLeftCell="A1">
      <pane ySplit="3" topLeftCell="BM4" activePane="bottomLeft" state="frozen"/>
      <selection pane="topLeft" activeCell="A1" sqref="A1"/>
      <selection pane="bottomLeft" activeCell="B150" sqref="B150"/>
    </sheetView>
  </sheetViews>
  <sheetFormatPr defaultColWidth="9.00390625" defaultRowHeight="12.75"/>
  <cols>
    <col min="1" max="1" width="15.00390625" style="0" customWidth="1"/>
    <col min="2" max="2" width="11.00390625" style="0" customWidth="1"/>
    <col min="3" max="4" width="9.375" style="0" customWidth="1"/>
    <col min="6" max="6" width="9.625" style="0" bestFit="1" customWidth="1"/>
    <col min="7" max="7" width="7.625" style="0" customWidth="1"/>
    <col min="8" max="8" width="3.125" style="0" customWidth="1"/>
    <col min="10" max="10" width="9.125" style="63" customWidth="1"/>
    <col min="11" max="11" width="16.375" style="0" customWidth="1"/>
    <col min="12" max="12" width="13.625" style="0" bestFit="1" customWidth="1"/>
    <col min="15" max="15" width="21.125" style="0" customWidth="1"/>
    <col min="16" max="16" width="13.625" style="0" customWidth="1"/>
    <col min="17" max="17" width="15.125" style="0" customWidth="1"/>
    <col min="18" max="18" width="10.375" style="0" customWidth="1"/>
    <col min="20" max="20" width="12.75390625" style="0" customWidth="1"/>
    <col min="21" max="21" width="11.25390625" style="0" customWidth="1"/>
    <col min="22" max="22" width="15.625" style="0" customWidth="1"/>
  </cols>
  <sheetData>
    <row r="1" spans="4:22" ht="18.75" thickBot="1">
      <c r="D1" s="9" t="s">
        <v>294</v>
      </c>
      <c r="E1" s="10"/>
      <c r="F1" s="10"/>
      <c r="I1">
        <f>SUM(F6:F200)</f>
        <v>598.6666666666665</v>
      </c>
      <c r="J1" s="122"/>
      <c r="K1" s="13" t="s">
        <v>55</v>
      </c>
      <c r="L1" s="22" t="s">
        <v>59</v>
      </c>
      <c r="M1" s="17">
        <f>SUM(L:L)</f>
        <v>21516</v>
      </c>
      <c r="N1" s="17">
        <f>M1/F3/$I$5</f>
        <v>597.6666666666666</v>
      </c>
      <c r="O1" s="18" t="s">
        <v>62</v>
      </c>
      <c r="P1" s="9" t="s">
        <v>59</v>
      </c>
      <c r="Q1" s="19">
        <f>SUM(P6:P83)</f>
        <v>21516</v>
      </c>
      <c r="R1" s="17">
        <f>Q1/$I$5/F3</f>
        <v>597.6666666666666</v>
      </c>
      <c r="S1" s="20" t="s">
        <v>62</v>
      </c>
      <c r="T1" s="21"/>
      <c r="U1">
        <f>SUBTOTAL(9,P:P)</f>
        <v>72468</v>
      </c>
      <c r="V1" s="36">
        <f>SUBTOTAL(9,U:U)</f>
        <v>0</v>
      </c>
    </row>
    <row r="2" spans="1:22" ht="18.75" thickBot="1">
      <c r="A2" t="s">
        <v>119</v>
      </c>
      <c r="D2" s="54">
        <v>1</v>
      </c>
      <c r="E2" s="10"/>
      <c r="F2" s="10"/>
      <c r="G2">
        <f>E202</f>
        <v>21552</v>
      </c>
      <c r="I2">
        <f>E202/F3/I5</f>
        <v>598.6666666666666</v>
      </c>
      <c r="J2" s="122"/>
      <c r="K2" s="13"/>
      <c r="L2" s="53"/>
      <c r="M2" s="2"/>
      <c r="N2" s="2"/>
      <c r="O2" s="3"/>
      <c r="P2" s="9"/>
      <c r="Q2" s="2" t="s">
        <v>130</v>
      </c>
      <c r="R2" s="17">
        <f>P87/$I$5/F3</f>
        <v>707.6666666666666</v>
      </c>
      <c r="S2" s="20" t="s">
        <v>62</v>
      </c>
      <c r="T2" s="2"/>
      <c r="V2" s="36"/>
    </row>
    <row r="3" spans="2:10" ht="13.5" thickBot="1">
      <c r="B3" s="1"/>
      <c r="E3" s="39" t="s">
        <v>76</v>
      </c>
      <c r="F3" s="39">
        <v>6</v>
      </c>
      <c r="H3" s="39"/>
      <c r="J3" s="122"/>
    </row>
    <row r="4" spans="1:21" ht="60.75" customHeight="1">
      <c r="A4" s="2"/>
      <c r="B4" s="1" t="s">
        <v>44</v>
      </c>
      <c r="C4" s="11" t="s">
        <v>78</v>
      </c>
      <c r="D4" s="11" t="s">
        <v>68</v>
      </c>
      <c r="E4" s="11" t="s">
        <v>51</v>
      </c>
      <c r="F4" s="11" t="s">
        <v>69</v>
      </c>
      <c r="G4" s="11"/>
      <c r="H4" s="11"/>
      <c r="I4" s="11" t="s">
        <v>54</v>
      </c>
      <c r="J4" s="123"/>
      <c r="O4" s="23"/>
      <c r="P4" s="24" t="s">
        <v>65</v>
      </c>
      <c r="Q4" s="24" t="s">
        <v>70</v>
      </c>
      <c r="R4" s="25" t="s">
        <v>66</v>
      </c>
      <c r="S4" s="26"/>
      <c r="T4" s="25" t="s">
        <v>64</v>
      </c>
      <c r="U4" s="27" t="s">
        <v>67</v>
      </c>
    </row>
    <row r="5" spans="1:21" ht="12.75">
      <c r="A5" s="3" t="s">
        <v>0</v>
      </c>
      <c r="B5" s="2">
        <v>1</v>
      </c>
      <c r="D5" s="2"/>
      <c r="E5" s="4"/>
      <c r="I5" s="1">
        <v>6</v>
      </c>
      <c r="J5" s="122"/>
      <c r="K5" s="1" t="s">
        <v>57</v>
      </c>
      <c r="O5" s="28"/>
      <c r="P5" s="2"/>
      <c r="Q5" s="2"/>
      <c r="R5" s="2"/>
      <c r="S5" s="2"/>
      <c r="T5" s="2"/>
      <c r="U5" s="34"/>
    </row>
    <row r="6" spans="1:21" ht="15">
      <c r="A6" s="7" t="s">
        <v>0</v>
      </c>
      <c r="B6" s="2"/>
      <c r="C6" s="2">
        <v>50</v>
      </c>
      <c r="D6" s="2">
        <f>C6*$I$5*$D$2</f>
        <v>300</v>
      </c>
      <c r="E6" s="4">
        <f>D6*B5</f>
        <v>300</v>
      </c>
      <c r="F6">
        <f>E6/$I$5/$F$3</f>
        <v>8.333333333333334</v>
      </c>
      <c r="I6" s="39"/>
      <c r="J6" s="122"/>
      <c r="K6" s="14" t="s">
        <v>0</v>
      </c>
      <c r="L6" s="63">
        <f>E6</f>
        <v>300</v>
      </c>
      <c r="O6" s="29" t="s">
        <v>0</v>
      </c>
      <c r="P6" s="30">
        <f>L6</f>
        <v>300</v>
      </c>
      <c r="Q6" s="2"/>
      <c r="R6" s="7"/>
      <c r="S6" s="2"/>
      <c r="T6" s="2"/>
      <c r="U6" s="71"/>
    </row>
    <row r="7" spans="1:21" ht="15">
      <c r="A7" s="7" t="s">
        <v>1</v>
      </c>
      <c r="B7" s="2"/>
      <c r="C7" s="2">
        <v>20</v>
      </c>
      <c r="D7" s="2">
        <f>C7*$I$5*$D$2</f>
        <v>120</v>
      </c>
      <c r="E7" s="4">
        <f>D7*B5</f>
        <v>120</v>
      </c>
      <c r="F7">
        <f>E7/$I$5/$F$3</f>
        <v>3.3333333333333335</v>
      </c>
      <c r="J7" s="122"/>
      <c r="K7" s="14" t="s">
        <v>4</v>
      </c>
      <c r="L7" s="63">
        <f>E13</f>
        <v>0</v>
      </c>
      <c r="O7" s="29" t="s">
        <v>4</v>
      </c>
      <c r="P7" s="30">
        <f>L7+L38</f>
        <v>360</v>
      </c>
      <c r="Q7" s="30"/>
      <c r="R7" s="7"/>
      <c r="S7" s="2"/>
      <c r="T7" s="2"/>
      <c r="U7" s="71"/>
    </row>
    <row r="8" spans="1:21" ht="15">
      <c r="A8" s="7" t="s">
        <v>2</v>
      </c>
      <c r="B8" s="2"/>
      <c r="C8" s="2">
        <v>5</v>
      </c>
      <c r="D8" s="2">
        <f>C8*$I$5*$D$2</f>
        <v>30</v>
      </c>
      <c r="E8" s="4">
        <f>D8*B5</f>
        <v>30</v>
      </c>
      <c r="F8">
        <f>E8/$I$5/$F$3</f>
        <v>0.8333333333333334</v>
      </c>
      <c r="J8" s="122"/>
      <c r="K8" s="14" t="s">
        <v>6</v>
      </c>
      <c r="L8" s="63">
        <f>E20</f>
        <v>0</v>
      </c>
      <c r="O8" s="29" t="s">
        <v>6</v>
      </c>
      <c r="P8" s="30">
        <f>L8+L29</f>
        <v>360</v>
      </c>
      <c r="Q8" s="30"/>
      <c r="R8" s="7"/>
      <c r="S8" s="2"/>
      <c r="T8" s="2"/>
      <c r="U8" s="71"/>
    </row>
    <row r="9" spans="1:21" ht="15">
      <c r="A9" s="7" t="s">
        <v>3</v>
      </c>
      <c r="B9" s="2"/>
      <c r="C9" s="2">
        <v>15</v>
      </c>
      <c r="D9" s="2">
        <f>C9*$I$5*$D$2</f>
        <v>90</v>
      </c>
      <c r="E9" s="4">
        <f>D9*B5</f>
        <v>90</v>
      </c>
      <c r="F9">
        <f>E9/$I$5/$F$3</f>
        <v>2.5</v>
      </c>
      <c r="J9" s="122"/>
      <c r="K9" t="s">
        <v>7</v>
      </c>
      <c r="L9" s="63">
        <f>E27</f>
        <v>300</v>
      </c>
      <c r="O9" s="31" t="s">
        <v>7</v>
      </c>
      <c r="P9" s="30">
        <f>L9</f>
        <v>300</v>
      </c>
      <c r="Q9" s="30"/>
      <c r="R9" s="7"/>
      <c r="S9" s="2"/>
      <c r="T9" s="2"/>
      <c r="U9" s="71"/>
    </row>
    <row r="10" spans="1:21" ht="15">
      <c r="A10" s="8" t="s">
        <v>10</v>
      </c>
      <c r="C10">
        <v>6</v>
      </c>
      <c r="D10" s="2">
        <f>C10*$I$5*$D$2</f>
        <v>36</v>
      </c>
      <c r="E10">
        <f>D10*B5</f>
        <v>36</v>
      </c>
      <c r="F10">
        <f>E10/$I$5/$F$3</f>
        <v>1</v>
      </c>
      <c r="J10" s="122"/>
      <c r="K10" s="15" t="s">
        <v>79</v>
      </c>
      <c r="L10" s="63">
        <f>E34</f>
        <v>0</v>
      </c>
      <c r="O10" s="29" t="s">
        <v>79</v>
      </c>
      <c r="P10" s="30">
        <f>L10</f>
        <v>0</v>
      </c>
      <c r="Q10" s="30"/>
      <c r="R10" s="7"/>
      <c r="S10" s="2"/>
      <c r="T10" s="4"/>
      <c r="U10" s="71"/>
    </row>
    <row r="11" spans="10:21" ht="15">
      <c r="J11" s="122"/>
      <c r="K11" s="15" t="s">
        <v>163</v>
      </c>
      <c r="L11" s="63">
        <f>E41</f>
        <v>0</v>
      </c>
      <c r="O11" s="32" t="s">
        <v>163</v>
      </c>
      <c r="P11" s="30">
        <f>L11</f>
        <v>0</v>
      </c>
      <c r="Q11" s="2"/>
      <c r="R11" s="7"/>
      <c r="S11" s="2"/>
      <c r="T11" s="4"/>
      <c r="U11" s="71"/>
    </row>
    <row r="12" spans="1:21" ht="15">
      <c r="A12" s="3" t="s">
        <v>4</v>
      </c>
      <c r="B12" s="2"/>
      <c r="D12" s="2"/>
      <c r="E12" s="4"/>
      <c r="J12" s="122"/>
      <c r="K12" s="15" t="s">
        <v>8</v>
      </c>
      <c r="L12" s="63">
        <f>E52</f>
        <v>390</v>
      </c>
      <c r="O12" s="32" t="s">
        <v>80</v>
      </c>
      <c r="P12" s="40">
        <f>L13</f>
        <v>390</v>
      </c>
      <c r="Q12" s="30"/>
      <c r="R12" s="7"/>
      <c r="S12" s="2"/>
      <c r="T12" s="4"/>
      <c r="U12" s="71"/>
    </row>
    <row r="13" spans="1:21" ht="15">
      <c r="A13" s="7" t="s">
        <v>4</v>
      </c>
      <c r="B13" s="2"/>
      <c r="C13" s="2">
        <v>50</v>
      </c>
      <c r="D13" s="2">
        <f>C13*$I$5*$D$2</f>
        <v>300</v>
      </c>
      <c r="E13" s="4">
        <f>D13*B12</f>
        <v>0</v>
      </c>
      <c r="F13">
        <f>E13/$I$5/$F$3</f>
        <v>0</v>
      </c>
      <c r="J13" s="122"/>
      <c r="K13" s="15" t="s">
        <v>80</v>
      </c>
      <c r="L13" s="63">
        <f>E48</f>
        <v>390</v>
      </c>
      <c r="O13" s="32" t="s">
        <v>8</v>
      </c>
      <c r="P13" s="30">
        <f>L12+L20</f>
        <v>390</v>
      </c>
      <c r="Q13" s="30"/>
      <c r="R13" s="7"/>
      <c r="S13" s="2"/>
      <c r="T13" s="2"/>
      <c r="U13" s="71"/>
    </row>
    <row r="14" spans="1:21" ht="15">
      <c r="A14" s="7" t="s">
        <v>1</v>
      </c>
      <c r="B14" s="2"/>
      <c r="C14" s="4">
        <v>20</v>
      </c>
      <c r="D14" s="2">
        <f>C14*$I$5*$D$2</f>
        <v>120</v>
      </c>
      <c r="E14" s="4">
        <f>D14*B12</f>
        <v>0</v>
      </c>
      <c r="F14">
        <f>E14/$I$5/$F$3</f>
        <v>0</v>
      </c>
      <c r="J14" s="122"/>
      <c r="K14" s="14" t="s">
        <v>1</v>
      </c>
      <c r="L14" s="63">
        <f>E7+E14+E21+E28+E35+E42+E53+E49+E76+E59+E154</f>
        <v>720</v>
      </c>
      <c r="O14" s="29" t="s">
        <v>1</v>
      </c>
      <c r="P14" s="30">
        <f>L14</f>
        <v>720</v>
      </c>
      <c r="Q14" s="2"/>
      <c r="R14" s="7"/>
      <c r="S14" s="2"/>
      <c r="T14" s="2"/>
      <c r="U14" s="71"/>
    </row>
    <row r="15" spans="1:21" ht="15">
      <c r="A15" s="7" t="s">
        <v>2</v>
      </c>
      <c r="B15" s="2"/>
      <c r="C15" s="2">
        <v>5</v>
      </c>
      <c r="D15" s="2">
        <f>C15*$I$5*$D$2</f>
        <v>30</v>
      </c>
      <c r="E15" s="4">
        <f>D15*B12</f>
        <v>0</v>
      </c>
      <c r="F15">
        <f>E15/$I$5/$F$3</f>
        <v>0</v>
      </c>
      <c r="J15" s="122"/>
      <c r="K15" s="15" t="s">
        <v>2</v>
      </c>
      <c r="L15" s="63">
        <f>E8+E15+E22+E29+E36+E43</f>
        <v>60</v>
      </c>
      <c r="O15" s="32" t="s">
        <v>2</v>
      </c>
      <c r="P15" s="40">
        <f>L15</f>
        <v>60</v>
      </c>
      <c r="Q15" s="30"/>
      <c r="R15" s="7"/>
      <c r="S15" s="2"/>
      <c r="T15" s="4"/>
      <c r="U15" s="71"/>
    </row>
    <row r="16" spans="1:21" ht="15">
      <c r="A16" s="7" t="s">
        <v>3</v>
      </c>
      <c r="B16" s="2"/>
      <c r="C16" s="2">
        <v>15</v>
      </c>
      <c r="D16" s="2">
        <f>C16*$I$5*$D$2</f>
        <v>90</v>
      </c>
      <c r="E16" s="4">
        <f>D16*B12</f>
        <v>0</v>
      </c>
      <c r="F16">
        <f>E16/$I$5/$F$3</f>
        <v>0</v>
      </c>
      <c r="J16" s="122"/>
      <c r="K16" s="15" t="s">
        <v>3</v>
      </c>
      <c r="L16" s="63">
        <f>E9+E16+E23+E30+E54+E37+E44</f>
        <v>270</v>
      </c>
      <c r="O16" s="32" t="s">
        <v>3</v>
      </c>
      <c r="P16" s="30">
        <f>L16+L94</f>
        <v>1890</v>
      </c>
      <c r="Q16" s="7" t="s">
        <v>180</v>
      </c>
      <c r="R16" s="2">
        <f>L16</f>
        <v>270</v>
      </c>
      <c r="S16" s="7" t="s">
        <v>181</v>
      </c>
      <c r="T16" s="2">
        <f>L94</f>
        <v>1620</v>
      </c>
      <c r="U16" s="71"/>
    </row>
    <row r="17" spans="1:21" ht="15">
      <c r="A17" s="8" t="s">
        <v>10</v>
      </c>
      <c r="C17">
        <v>6</v>
      </c>
      <c r="D17" s="2">
        <f>C17*$I$5*$D$2</f>
        <v>36</v>
      </c>
      <c r="E17">
        <f>D17*B12</f>
        <v>0</v>
      </c>
      <c r="F17">
        <f>E17/$I$5/$F$3</f>
        <v>0</v>
      </c>
      <c r="J17" s="122"/>
      <c r="K17" t="s">
        <v>170</v>
      </c>
      <c r="L17" s="63">
        <f>E58</f>
        <v>0</v>
      </c>
      <c r="O17" s="32" t="s">
        <v>182</v>
      </c>
      <c r="P17" s="30">
        <f>L17</f>
        <v>0</v>
      </c>
      <c r="Q17" s="2"/>
      <c r="R17" s="2"/>
      <c r="S17" s="2"/>
      <c r="T17" s="2"/>
      <c r="U17" s="71"/>
    </row>
    <row r="18" spans="10:21" ht="15">
      <c r="J18" s="122"/>
      <c r="L18" s="63"/>
      <c r="O18" s="32" t="s">
        <v>13</v>
      </c>
      <c r="P18" s="30">
        <f>L21</f>
        <v>780</v>
      </c>
      <c r="Q18" s="30"/>
      <c r="R18" s="14"/>
      <c r="S18" s="2"/>
      <c r="T18" s="2"/>
      <c r="U18" s="71"/>
    </row>
    <row r="19" spans="1:21" ht="15">
      <c r="A19" s="5" t="s">
        <v>5</v>
      </c>
      <c r="B19" s="2"/>
      <c r="D19" s="2"/>
      <c r="E19" s="4"/>
      <c r="J19" s="122"/>
      <c r="K19" s="1" t="s">
        <v>58</v>
      </c>
      <c r="L19" s="63"/>
      <c r="O19" s="32" t="s">
        <v>12</v>
      </c>
      <c r="P19" s="30">
        <f>L22</f>
        <v>390</v>
      </c>
      <c r="Q19" s="30"/>
      <c r="R19" s="7"/>
      <c r="S19" s="2"/>
      <c r="T19" s="2"/>
      <c r="U19" s="71"/>
    </row>
    <row r="20" spans="1:21" ht="15">
      <c r="A20" s="7" t="s">
        <v>6</v>
      </c>
      <c r="B20" s="2"/>
      <c r="C20" s="2">
        <v>45</v>
      </c>
      <c r="D20" s="2">
        <f>C20*$I$5*$D$2</f>
        <v>270</v>
      </c>
      <c r="E20" s="4">
        <f>D20*B19</f>
        <v>0</v>
      </c>
      <c r="F20">
        <f>E20/$I$5/$F$3</f>
        <v>0</v>
      </c>
      <c r="J20" s="122"/>
      <c r="K20" s="15" t="s">
        <v>8</v>
      </c>
      <c r="L20" s="63">
        <f>E69+E87+E92+E106+E99</f>
        <v>0</v>
      </c>
      <c r="O20" s="32" t="s">
        <v>166</v>
      </c>
      <c r="P20" s="30">
        <f>L23</f>
        <v>360</v>
      </c>
      <c r="Q20" s="2"/>
      <c r="R20" s="2"/>
      <c r="S20" s="2"/>
      <c r="T20" s="2"/>
      <c r="U20" s="71"/>
    </row>
    <row r="21" spans="1:21" ht="15">
      <c r="A21" s="7" t="s">
        <v>1</v>
      </c>
      <c r="B21" s="2"/>
      <c r="C21" s="4">
        <v>20</v>
      </c>
      <c r="D21" s="2">
        <f>C21*$I$5*$D$2</f>
        <v>120</v>
      </c>
      <c r="E21" s="4">
        <f>D21*B19</f>
        <v>0</v>
      </c>
      <c r="F21">
        <f>E21/$I$5/$F$3</f>
        <v>0</v>
      </c>
      <c r="J21" s="122"/>
      <c r="K21" s="15" t="s">
        <v>13</v>
      </c>
      <c r="L21" s="63">
        <f>E81</f>
        <v>780</v>
      </c>
      <c r="O21" s="32" t="s">
        <v>56</v>
      </c>
      <c r="P21" s="30">
        <f>L24</f>
        <v>600</v>
      </c>
      <c r="Q21" s="30"/>
      <c r="R21" s="7"/>
      <c r="S21" s="2"/>
      <c r="T21" s="2"/>
      <c r="U21" s="71"/>
    </row>
    <row r="22" spans="1:21" ht="15">
      <c r="A22" s="7" t="s">
        <v>2</v>
      </c>
      <c r="B22" s="2"/>
      <c r="C22" s="2">
        <v>5</v>
      </c>
      <c r="D22" s="2">
        <f>C22*$I$5*$D$2</f>
        <v>30</v>
      </c>
      <c r="E22" s="4">
        <f>D22*B19</f>
        <v>0</v>
      </c>
      <c r="F22">
        <f>E22/$I$5/$F$3</f>
        <v>0</v>
      </c>
      <c r="J22" s="122"/>
      <c r="K22" s="15" t="s">
        <v>12</v>
      </c>
      <c r="L22" s="63">
        <f>E75</f>
        <v>390</v>
      </c>
      <c r="O22" s="32" t="s">
        <v>60</v>
      </c>
      <c r="P22" s="30">
        <f>L25</f>
        <v>2100</v>
      </c>
      <c r="Q22" s="30"/>
      <c r="R22" s="7"/>
      <c r="S22" s="2"/>
      <c r="T22" s="4"/>
      <c r="U22" s="71"/>
    </row>
    <row r="23" spans="1:21" ht="15">
      <c r="A23" s="7" t="s">
        <v>3</v>
      </c>
      <c r="C23">
        <v>15</v>
      </c>
      <c r="D23" s="2">
        <f>C23*$I$5*$D$2</f>
        <v>90</v>
      </c>
      <c r="E23" s="4">
        <f>D23*B19</f>
        <v>0</v>
      </c>
      <c r="F23">
        <f>E23/$I$5/$F$3</f>
        <v>0</v>
      </c>
      <c r="J23" s="122"/>
      <c r="K23" s="15" t="s">
        <v>166</v>
      </c>
      <c r="L23" s="63">
        <f>E117</f>
        <v>360</v>
      </c>
      <c r="O23" s="32" t="s">
        <v>9</v>
      </c>
      <c r="P23" s="30">
        <f>L27</f>
        <v>0</v>
      </c>
      <c r="Q23" s="30"/>
      <c r="R23" s="7"/>
      <c r="S23" s="2"/>
      <c r="T23" s="2"/>
      <c r="U23" s="71"/>
    </row>
    <row r="24" spans="1:21" ht="15">
      <c r="A24" s="8" t="s">
        <v>10</v>
      </c>
      <c r="C24">
        <v>6</v>
      </c>
      <c r="D24" s="2">
        <f>C24*$I$5*$D$2</f>
        <v>36</v>
      </c>
      <c r="E24">
        <f>D24*B19</f>
        <v>0</v>
      </c>
      <c r="F24">
        <f>E24/$I$5/$F$3</f>
        <v>0</v>
      </c>
      <c r="J24" s="122"/>
      <c r="K24" s="15" t="s">
        <v>56</v>
      </c>
      <c r="L24" s="63">
        <f>E86+E91+E98+E105</f>
        <v>600</v>
      </c>
      <c r="O24" s="32" t="s">
        <v>61</v>
      </c>
      <c r="P24" s="30">
        <v>0</v>
      </c>
      <c r="Q24" s="30"/>
      <c r="R24" s="7"/>
      <c r="S24" s="2"/>
      <c r="T24" s="2"/>
      <c r="U24" s="71"/>
    </row>
    <row r="25" spans="10:21" ht="15">
      <c r="J25" s="122"/>
      <c r="K25" s="15" t="s">
        <v>60</v>
      </c>
      <c r="L25" s="63">
        <f>E71+E77+E82+E100+E180+E114+E118+E122</f>
        <v>2100</v>
      </c>
      <c r="O25" s="32" t="s">
        <v>60</v>
      </c>
      <c r="P25" s="30">
        <v>0</v>
      </c>
      <c r="Q25" s="30"/>
      <c r="R25" s="7"/>
      <c r="S25" s="2"/>
      <c r="T25" s="2"/>
      <c r="U25" s="71"/>
    </row>
    <row r="26" spans="1:21" ht="15">
      <c r="A26" s="1" t="s">
        <v>7</v>
      </c>
      <c r="B26">
        <v>1</v>
      </c>
      <c r="D26" s="2"/>
      <c r="J26" s="122"/>
      <c r="K26" s="15" t="s">
        <v>20</v>
      </c>
      <c r="L26" s="63">
        <f>E70</f>
        <v>0</v>
      </c>
      <c r="O26" s="32" t="s">
        <v>81</v>
      </c>
      <c r="P26" s="30">
        <f>L32</f>
        <v>0</v>
      </c>
      <c r="Q26" s="30"/>
      <c r="R26" s="7"/>
      <c r="S26" s="2"/>
      <c r="T26" s="4"/>
      <c r="U26" s="71"/>
    </row>
    <row r="27" spans="1:21" ht="15">
      <c r="A27" s="7" t="s">
        <v>7</v>
      </c>
      <c r="C27">
        <v>50</v>
      </c>
      <c r="D27" s="2">
        <f>C27*$I$5*$D$2</f>
        <v>300</v>
      </c>
      <c r="E27">
        <f>D27*B26</f>
        <v>300</v>
      </c>
      <c r="F27">
        <f>E27/$I$5/$F$3</f>
        <v>8.333333333333334</v>
      </c>
      <c r="J27" s="122"/>
      <c r="K27" s="15" t="s">
        <v>9</v>
      </c>
      <c r="L27" s="63"/>
      <c r="O27" s="32" t="s">
        <v>82</v>
      </c>
      <c r="P27" s="30">
        <f>L33</f>
        <v>0</v>
      </c>
      <c r="Q27" s="30"/>
      <c r="R27" s="7"/>
      <c r="S27" s="2"/>
      <c r="T27" s="4"/>
      <c r="U27" s="71"/>
    </row>
    <row r="28" spans="1:21" ht="15">
      <c r="A28" s="7" t="s">
        <v>1</v>
      </c>
      <c r="C28">
        <v>20</v>
      </c>
      <c r="D28" s="2">
        <f>C28*$I$5*$D$2</f>
        <v>120</v>
      </c>
      <c r="E28">
        <f>D28*B26</f>
        <v>120</v>
      </c>
      <c r="F28">
        <f>E28/$I$5/$F$3</f>
        <v>3.3333333333333335</v>
      </c>
      <c r="J28" s="122"/>
      <c r="K28" s="15" t="s">
        <v>15</v>
      </c>
      <c r="L28" s="63">
        <f>E88</f>
        <v>0</v>
      </c>
      <c r="O28" s="32" t="s">
        <v>83</v>
      </c>
      <c r="P28" s="30">
        <f>L31</f>
        <v>0</v>
      </c>
      <c r="Q28" s="30"/>
      <c r="R28" s="7"/>
      <c r="S28" s="2"/>
      <c r="T28" s="4"/>
      <c r="U28" s="71"/>
    </row>
    <row r="29" spans="1:21" ht="15">
      <c r="A29" s="7" t="s">
        <v>2</v>
      </c>
      <c r="C29">
        <v>5</v>
      </c>
      <c r="D29" s="2">
        <f>C29*$I$5*$D$2</f>
        <v>30</v>
      </c>
      <c r="E29">
        <f>D29*B26</f>
        <v>30</v>
      </c>
      <c r="F29">
        <f>E29/$I$5/$F$3</f>
        <v>0.8333333333333334</v>
      </c>
      <c r="J29" s="122"/>
      <c r="K29" s="15" t="s">
        <v>6</v>
      </c>
      <c r="L29" s="63">
        <f>E112+E121</f>
        <v>360</v>
      </c>
      <c r="O29" s="32" t="s">
        <v>84</v>
      </c>
      <c r="P29" s="30">
        <f>L30+L75</f>
        <v>270</v>
      </c>
      <c r="Q29" s="30"/>
      <c r="R29" s="7"/>
      <c r="S29" s="2"/>
      <c r="T29" s="4"/>
      <c r="U29" s="71"/>
    </row>
    <row r="30" spans="1:21" ht="15">
      <c r="A30" s="7" t="s">
        <v>3</v>
      </c>
      <c r="C30">
        <v>15</v>
      </c>
      <c r="D30" s="2">
        <f>C30*$I$5*$D$2</f>
        <v>90</v>
      </c>
      <c r="E30">
        <f>D30*B26</f>
        <v>90</v>
      </c>
      <c r="F30">
        <f>E30/$I$5/$F$3</f>
        <v>2.5</v>
      </c>
      <c r="J30" s="122"/>
      <c r="K30" s="15" t="s">
        <v>84</v>
      </c>
      <c r="L30" s="63"/>
      <c r="O30" s="38" t="s">
        <v>19</v>
      </c>
      <c r="P30" s="30">
        <f>L41+L77</f>
        <v>450</v>
      </c>
      <c r="Q30" s="30"/>
      <c r="R30" s="7"/>
      <c r="S30" s="2"/>
      <c r="T30" s="2"/>
      <c r="U30" s="71"/>
    </row>
    <row r="31" spans="1:21" ht="15">
      <c r="A31" s="8" t="s">
        <v>10</v>
      </c>
      <c r="C31">
        <v>6</v>
      </c>
      <c r="D31" s="2">
        <f>C31*$I$5*$D$2</f>
        <v>36</v>
      </c>
      <c r="E31">
        <f>D31*B26</f>
        <v>36</v>
      </c>
      <c r="F31">
        <f>E31/$I$5/$F$3</f>
        <v>1</v>
      </c>
      <c r="J31" s="122"/>
      <c r="K31" s="15" t="s">
        <v>83</v>
      </c>
      <c r="L31" s="63">
        <f>E107</f>
        <v>0</v>
      </c>
      <c r="O31" s="31" t="s">
        <v>20</v>
      </c>
      <c r="P31" s="30">
        <f>L42+L78+L26</f>
        <v>900</v>
      </c>
      <c r="Q31" s="30"/>
      <c r="R31" s="7"/>
      <c r="S31" s="2"/>
      <c r="T31" s="2"/>
      <c r="U31" s="71"/>
    </row>
    <row r="32" spans="4:21" ht="15">
      <c r="D32" s="2"/>
      <c r="J32" s="122"/>
      <c r="K32" s="15" t="s">
        <v>81</v>
      </c>
      <c r="L32" s="63">
        <f>E101</f>
        <v>0</v>
      </c>
      <c r="O32" s="31" t="s">
        <v>21</v>
      </c>
      <c r="P32" s="30">
        <f>L43+L80</f>
        <v>0</v>
      </c>
      <c r="Q32" s="14" t="s">
        <v>233</v>
      </c>
      <c r="R32" s="7"/>
      <c r="S32" s="2"/>
      <c r="T32" s="2"/>
      <c r="U32" s="71"/>
    </row>
    <row r="33" spans="1:21" ht="15">
      <c r="A33" s="39" t="s">
        <v>79</v>
      </c>
      <c r="D33" s="2"/>
      <c r="J33" s="122"/>
      <c r="K33" s="15" t="s">
        <v>82</v>
      </c>
      <c r="L33" s="63">
        <f>E95+E109</f>
        <v>0</v>
      </c>
      <c r="O33" s="31" t="s">
        <v>22</v>
      </c>
      <c r="P33" s="30">
        <f>L44+L79</f>
        <v>1020</v>
      </c>
      <c r="Q33" s="7"/>
      <c r="R33" s="7"/>
      <c r="S33" s="2"/>
      <c r="T33" s="2"/>
      <c r="U33" s="71"/>
    </row>
    <row r="34" spans="1:21" ht="15">
      <c r="A34" s="41" t="s">
        <v>79</v>
      </c>
      <c r="C34">
        <v>50</v>
      </c>
      <c r="D34" s="2">
        <f>C34*$I$5*$D$2</f>
        <v>300</v>
      </c>
      <c r="E34">
        <f>D34*B33</f>
        <v>0</v>
      </c>
      <c r="F34">
        <f>E34/$I$5/$F$3</f>
        <v>0</v>
      </c>
      <c r="J34" s="122"/>
      <c r="K34" s="15" t="s">
        <v>10</v>
      </c>
      <c r="L34" s="63">
        <f>E72+E78+E83+E113+E24+E31+E38+E55</f>
        <v>216</v>
      </c>
      <c r="O34" s="31" t="s">
        <v>10</v>
      </c>
      <c r="P34" s="30">
        <f>L45+L34</f>
        <v>216</v>
      </c>
      <c r="Q34" s="7"/>
      <c r="R34" s="7"/>
      <c r="S34" s="2"/>
      <c r="T34" s="2"/>
      <c r="U34" s="71"/>
    </row>
    <row r="35" spans="1:21" ht="15">
      <c r="A35" s="41" t="s">
        <v>1</v>
      </c>
      <c r="C35">
        <v>20</v>
      </c>
      <c r="D35" s="2">
        <f>C35*$I$5*$D$2</f>
        <v>120</v>
      </c>
      <c r="E35">
        <f>D35*B33</f>
        <v>0</v>
      </c>
      <c r="F35">
        <f>E35/$I$5/$F$3</f>
        <v>0</v>
      </c>
      <c r="J35" s="122"/>
      <c r="K35" s="15" t="s">
        <v>175</v>
      </c>
      <c r="L35" s="63">
        <f>E123</f>
        <v>0</v>
      </c>
      <c r="M35">
        <v>1000</v>
      </c>
      <c r="O35" s="70" t="s">
        <v>175</v>
      </c>
      <c r="P35" s="30">
        <f>L35</f>
        <v>0</v>
      </c>
      <c r="Q35" s="7" t="s">
        <v>216</v>
      </c>
      <c r="R35" s="7"/>
      <c r="S35" s="2"/>
      <c r="T35" s="2"/>
      <c r="U35" s="71"/>
    </row>
    <row r="36" spans="1:21" ht="15">
      <c r="A36" s="7" t="s">
        <v>2</v>
      </c>
      <c r="C36">
        <v>5</v>
      </c>
      <c r="D36" s="2">
        <f>C36*$I$5*$D$2</f>
        <v>30</v>
      </c>
      <c r="E36">
        <f>D36*B33</f>
        <v>0</v>
      </c>
      <c r="F36">
        <f>E36/$I$5/$F$3</f>
        <v>0</v>
      </c>
      <c r="J36" s="122"/>
      <c r="K36" s="15" t="s">
        <v>176</v>
      </c>
      <c r="L36" s="63">
        <f>E124</f>
        <v>0</v>
      </c>
      <c r="M36">
        <v>2000</v>
      </c>
      <c r="O36" s="70" t="s">
        <v>176</v>
      </c>
      <c r="P36" s="30">
        <f>L36</f>
        <v>0</v>
      </c>
      <c r="Q36" s="7" t="s">
        <v>215</v>
      </c>
      <c r="R36" s="7"/>
      <c r="S36" s="2"/>
      <c r="T36" s="2"/>
      <c r="U36" s="71"/>
    </row>
    <row r="37" spans="1:21" ht="15">
      <c r="A37" s="41" t="s">
        <v>3</v>
      </c>
      <c r="C37">
        <v>15</v>
      </c>
      <c r="D37" s="2">
        <f>C37*$I$5*$D$2</f>
        <v>90</v>
      </c>
      <c r="E37">
        <f>D37*B33</f>
        <v>0</v>
      </c>
      <c r="F37">
        <f>E37/$I$5/$F$3</f>
        <v>0</v>
      </c>
      <c r="J37" s="122"/>
      <c r="K37" s="15" t="s">
        <v>177</v>
      </c>
      <c r="L37" s="63">
        <f>E125</f>
        <v>0</v>
      </c>
      <c r="M37">
        <v>2000</v>
      </c>
      <c r="O37" s="70" t="s">
        <v>177</v>
      </c>
      <c r="P37" s="30">
        <f>L37</f>
        <v>0</v>
      </c>
      <c r="Q37" s="7" t="s">
        <v>215</v>
      </c>
      <c r="R37" s="7"/>
      <c r="S37" s="2"/>
      <c r="T37" s="2"/>
      <c r="U37" s="71"/>
    </row>
    <row r="38" spans="1:21" ht="15">
      <c r="A38" s="8" t="s">
        <v>10</v>
      </c>
      <c r="C38">
        <v>6</v>
      </c>
      <c r="D38" s="2">
        <f>C38*$I$5*$D$2</f>
        <v>36</v>
      </c>
      <c r="E38">
        <f>D38*B33</f>
        <v>0</v>
      </c>
      <c r="F38">
        <f>E38/$I$5/$F$3</f>
        <v>0</v>
      </c>
      <c r="J38" s="122"/>
      <c r="K38" s="15" t="s">
        <v>4</v>
      </c>
      <c r="L38">
        <f>E128</f>
        <v>360</v>
      </c>
      <c r="O38" s="31" t="s">
        <v>23</v>
      </c>
      <c r="P38" s="30">
        <f>L46</f>
        <v>0</v>
      </c>
      <c r="Q38" s="30"/>
      <c r="R38" s="7"/>
      <c r="S38" s="2"/>
      <c r="T38" s="2"/>
      <c r="U38" s="71"/>
    </row>
    <row r="39" spans="10:21" ht="15">
      <c r="J39" s="122"/>
      <c r="O39" s="70" t="s">
        <v>172</v>
      </c>
      <c r="P39" s="30">
        <f>L51</f>
        <v>0</v>
      </c>
      <c r="Q39" s="2"/>
      <c r="R39" s="2"/>
      <c r="S39" s="2"/>
      <c r="T39" s="2"/>
      <c r="U39" s="71"/>
    </row>
    <row r="40" spans="1:21" ht="15">
      <c r="A40" s="39" t="s">
        <v>163</v>
      </c>
      <c r="D40" s="2"/>
      <c r="J40" s="122"/>
      <c r="K40" s="1" t="s">
        <v>18</v>
      </c>
      <c r="L40" s="63"/>
      <c r="O40" s="70" t="s">
        <v>159</v>
      </c>
      <c r="P40" s="30">
        <f>L52+L81</f>
        <v>672</v>
      </c>
      <c r="Q40" s="2"/>
      <c r="R40" s="2"/>
      <c r="S40" s="2"/>
      <c r="T40" s="2"/>
      <c r="U40" s="71"/>
    </row>
    <row r="41" spans="1:21" ht="15">
      <c r="A41" s="41" t="s">
        <v>164</v>
      </c>
      <c r="C41">
        <v>50</v>
      </c>
      <c r="D41" s="2">
        <f>C41*$I$5*$D$2</f>
        <v>300</v>
      </c>
      <c r="E41">
        <f>D41*B40</f>
        <v>0</v>
      </c>
      <c r="F41">
        <f>E41/$I$5/$F$3</f>
        <v>0</v>
      </c>
      <c r="J41" s="122"/>
      <c r="K41" t="s">
        <v>19</v>
      </c>
      <c r="L41" s="63">
        <f>E132</f>
        <v>450</v>
      </c>
      <c r="O41" s="31" t="s">
        <v>31</v>
      </c>
      <c r="P41" s="30">
        <f>L47+L66</f>
        <v>900</v>
      </c>
      <c r="Q41" s="30"/>
      <c r="R41" s="7"/>
      <c r="S41" s="2"/>
      <c r="T41" s="2"/>
      <c r="U41" s="71"/>
    </row>
    <row r="42" spans="1:21" ht="15">
      <c r="A42" s="41" t="s">
        <v>1</v>
      </c>
      <c r="C42">
        <v>20</v>
      </c>
      <c r="D42" s="2">
        <f>C42*$I$5*$D$2</f>
        <v>120</v>
      </c>
      <c r="E42">
        <f>D42*B40</f>
        <v>0</v>
      </c>
      <c r="F42">
        <f>E42/$I$5/$F$3</f>
        <v>0</v>
      </c>
      <c r="J42" s="122"/>
      <c r="K42" t="s">
        <v>20</v>
      </c>
      <c r="L42" s="63">
        <f>E133</f>
        <v>900</v>
      </c>
      <c r="O42" s="31" t="s">
        <v>52</v>
      </c>
      <c r="P42" s="30">
        <f>L48</f>
        <v>1836</v>
      </c>
      <c r="Q42" s="30"/>
      <c r="R42" s="7"/>
      <c r="S42" s="2"/>
      <c r="T42" s="2"/>
      <c r="U42" s="71"/>
    </row>
    <row r="43" spans="1:21" ht="15">
      <c r="A43" s="7" t="s">
        <v>2</v>
      </c>
      <c r="C43">
        <v>5</v>
      </c>
      <c r="D43" s="2">
        <f>C43*$I$5*$D$2</f>
        <v>30</v>
      </c>
      <c r="E43">
        <f>D43*B40</f>
        <v>0</v>
      </c>
      <c r="F43">
        <f>E43/$I$5/$F$3</f>
        <v>0</v>
      </c>
      <c r="J43" s="122"/>
      <c r="K43" t="s">
        <v>21</v>
      </c>
      <c r="L43" s="63">
        <f>E134</f>
        <v>0</v>
      </c>
      <c r="O43" s="31" t="s">
        <v>25</v>
      </c>
      <c r="P43" s="30">
        <f>L49</f>
        <v>0</v>
      </c>
      <c r="Q43" s="30"/>
      <c r="R43" s="7"/>
      <c r="S43" s="2"/>
      <c r="T43" s="2"/>
      <c r="U43" s="71"/>
    </row>
    <row r="44" spans="1:21" ht="15">
      <c r="A44" s="41" t="s">
        <v>3</v>
      </c>
      <c r="C44">
        <v>15</v>
      </c>
      <c r="D44" s="2">
        <f>C44*$I$5*$D$2</f>
        <v>90</v>
      </c>
      <c r="E44">
        <f>D44*B40</f>
        <v>0</v>
      </c>
      <c r="F44">
        <f>E44/$I$5/$F$3</f>
        <v>0</v>
      </c>
      <c r="J44" s="122"/>
      <c r="K44" t="s">
        <v>22</v>
      </c>
      <c r="L44" s="63">
        <f>E135+E129</f>
        <v>1020</v>
      </c>
      <c r="O44" s="31" t="s">
        <v>26</v>
      </c>
      <c r="P44" s="30">
        <f>L85</f>
        <v>120</v>
      </c>
      <c r="Q44" s="30"/>
      <c r="R44" s="7"/>
      <c r="S44" s="2"/>
      <c r="T44" s="2"/>
      <c r="U44" s="71"/>
    </row>
    <row r="45" spans="1:21" ht="15">
      <c r="A45" s="8" t="s">
        <v>10</v>
      </c>
      <c r="C45">
        <v>6</v>
      </c>
      <c r="D45" s="2">
        <f>C45*$I$5*$D$2</f>
        <v>36</v>
      </c>
      <c r="E45">
        <f>D45*B40</f>
        <v>0</v>
      </c>
      <c r="F45">
        <f>E45/$I$5/$F$3</f>
        <v>0</v>
      </c>
      <c r="J45" s="122"/>
      <c r="K45" t="s">
        <v>10</v>
      </c>
      <c r="L45" s="63">
        <f aca="true" t="shared" si="0" ref="L45:L52">E136</f>
        <v>0</v>
      </c>
      <c r="O45" s="31" t="s">
        <v>45</v>
      </c>
      <c r="P45" s="30">
        <f>L84</f>
        <v>180</v>
      </c>
      <c r="Q45" s="30"/>
      <c r="R45" s="7"/>
      <c r="S45" s="2"/>
      <c r="T45" s="2"/>
      <c r="U45" s="71"/>
    </row>
    <row r="46" spans="4:21" ht="15">
      <c r="D46" s="2"/>
      <c r="J46" s="122"/>
      <c r="K46" t="s">
        <v>23</v>
      </c>
      <c r="L46" s="63">
        <f t="shared" si="0"/>
        <v>0</v>
      </c>
      <c r="O46" s="31" t="s">
        <v>27</v>
      </c>
      <c r="P46" s="30">
        <f>L61+L50</f>
        <v>594</v>
      </c>
      <c r="Q46" s="30"/>
      <c r="R46" s="7"/>
      <c r="S46" s="2"/>
      <c r="T46" s="2"/>
      <c r="U46" s="71"/>
    </row>
    <row r="47" spans="1:21" ht="15">
      <c r="A47" s="42" t="s">
        <v>85</v>
      </c>
      <c r="B47">
        <v>1</v>
      </c>
      <c r="D47" s="2"/>
      <c r="J47" s="122"/>
      <c r="K47" t="s">
        <v>24</v>
      </c>
      <c r="L47" s="63">
        <f t="shared" si="0"/>
        <v>540</v>
      </c>
      <c r="O47" s="31" t="s">
        <v>217</v>
      </c>
      <c r="P47" s="30">
        <f>L62</f>
        <v>120</v>
      </c>
      <c r="Q47" s="30"/>
      <c r="R47" s="7"/>
      <c r="S47" s="2"/>
      <c r="T47" s="2"/>
      <c r="U47" s="71"/>
    </row>
    <row r="48" spans="1:21" ht="15">
      <c r="A48" s="41" t="s">
        <v>86</v>
      </c>
      <c r="C48">
        <v>65</v>
      </c>
      <c r="D48" s="2">
        <f>C48*$I$5*$D$2</f>
        <v>390</v>
      </c>
      <c r="E48">
        <f>D48*B47</f>
        <v>390</v>
      </c>
      <c r="F48">
        <f>E48/$I$5/$F$3</f>
        <v>10.833333333333334</v>
      </c>
      <c r="J48" s="122"/>
      <c r="K48" t="s">
        <v>52</v>
      </c>
      <c r="L48" s="63">
        <f t="shared" si="0"/>
        <v>1836</v>
      </c>
      <c r="O48" s="31" t="s">
        <v>29</v>
      </c>
      <c r="P48" s="30">
        <f>L63</f>
        <v>120</v>
      </c>
      <c r="Q48" s="30"/>
      <c r="R48" s="7"/>
      <c r="S48" s="2"/>
      <c r="T48" s="2"/>
      <c r="U48" s="71"/>
    </row>
    <row r="49" spans="1:21" ht="15">
      <c r="A49" s="41" t="s">
        <v>1</v>
      </c>
      <c r="C49">
        <v>20</v>
      </c>
      <c r="D49" s="2">
        <f>C49*$I$5*$D$2</f>
        <v>120</v>
      </c>
      <c r="E49">
        <f>D49*B47</f>
        <v>120</v>
      </c>
      <c r="F49">
        <f>E49/$I$5/$F$3</f>
        <v>3.3333333333333335</v>
      </c>
      <c r="J49" s="122"/>
      <c r="K49" t="s">
        <v>25</v>
      </c>
      <c r="L49" s="63">
        <f t="shared" si="0"/>
        <v>0</v>
      </c>
      <c r="O49" s="31" t="s">
        <v>30</v>
      </c>
      <c r="P49" s="30">
        <f>L64</f>
        <v>180</v>
      </c>
      <c r="Q49" s="30"/>
      <c r="R49" s="7"/>
      <c r="S49" s="2"/>
      <c r="T49" s="2"/>
      <c r="U49" s="71"/>
    </row>
    <row r="50" spans="4:21" ht="15">
      <c r="D50" s="2"/>
      <c r="J50" s="122"/>
      <c r="K50" t="s">
        <v>178</v>
      </c>
      <c r="L50" s="63">
        <f t="shared" si="0"/>
        <v>504</v>
      </c>
      <c r="O50" s="31" t="s">
        <v>34</v>
      </c>
      <c r="P50" s="30">
        <f>L65</f>
        <v>400</v>
      </c>
      <c r="Q50" s="7" t="s">
        <v>183</v>
      </c>
      <c r="R50" s="7"/>
      <c r="S50" s="2"/>
      <c r="T50" s="2"/>
      <c r="U50" s="71"/>
    </row>
    <row r="51" spans="1:21" ht="15">
      <c r="A51" s="1" t="s">
        <v>87</v>
      </c>
      <c r="B51">
        <v>1</v>
      </c>
      <c r="D51" s="2"/>
      <c r="J51" s="122"/>
      <c r="K51" t="s">
        <v>172</v>
      </c>
      <c r="L51" s="63">
        <f t="shared" si="0"/>
        <v>0</v>
      </c>
      <c r="O51" s="31" t="s">
        <v>32</v>
      </c>
      <c r="P51" s="30">
        <f aca="true" t="shared" si="1" ref="P51:P58">L67</f>
        <v>270</v>
      </c>
      <c r="Q51" s="30"/>
      <c r="R51" s="7"/>
      <c r="S51" s="2"/>
      <c r="T51" s="2"/>
      <c r="U51" s="71"/>
    </row>
    <row r="52" spans="1:21" ht="15">
      <c r="A52" s="7" t="s">
        <v>8</v>
      </c>
      <c r="C52">
        <v>65</v>
      </c>
      <c r="D52" s="2">
        <f>C52*$I$5*$D$2</f>
        <v>390</v>
      </c>
      <c r="E52">
        <f>D52*B51</f>
        <v>390</v>
      </c>
      <c r="F52">
        <f>E52/$I$5/$F$3</f>
        <v>10.833333333333334</v>
      </c>
      <c r="J52" s="122"/>
      <c r="K52" t="s">
        <v>159</v>
      </c>
      <c r="L52" s="63">
        <f t="shared" si="0"/>
        <v>672</v>
      </c>
      <c r="O52" s="31" t="s">
        <v>88</v>
      </c>
      <c r="P52" s="30">
        <f t="shared" si="1"/>
        <v>270</v>
      </c>
      <c r="Q52" s="30"/>
      <c r="R52" s="7"/>
      <c r="S52" s="2"/>
      <c r="T52" s="2"/>
      <c r="U52" s="71"/>
    </row>
    <row r="53" spans="1:21" ht="15">
      <c r="A53" s="7" t="s">
        <v>1</v>
      </c>
      <c r="C53">
        <v>20</v>
      </c>
      <c r="D53" s="2">
        <f>C53*$I$5*$D$2</f>
        <v>120</v>
      </c>
      <c r="E53">
        <f>D53*B51</f>
        <v>120</v>
      </c>
      <c r="F53">
        <f>E53/$I$5/$F$3</f>
        <v>3.3333333333333335</v>
      </c>
      <c r="J53" s="122"/>
      <c r="L53" s="63"/>
      <c r="O53" s="31" t="s">
        <v>53</v>
      </c>
      <c r="P53" s="30">
        <f t="shared" si="1"/>
        <v>252</v>
      </c>
      <c r="Q53" s="30"/>
      <c r="R53" s="7"/>
      <c r="S53" s="2"/>
      <c r="T53" s="2"/>
      <c r="U53" s="71"/>
    </row>
    <row r="54" spans="1:21" ht="15">
      <c r="A54" s="7" t="s">
        <v>3</v>
      </c>
      <c r="C54">
        <v>15</v>
      </c>
      <c r="D54" s="2">
        <f>C54*$I$5*$D$2</f>
        <v>90</v>
      </c>
      <c r="E54">
        <f>D54*B51</f>
        <v>90</v>
      </c>
      <c r="F54">
        <f>E54/$I$5/$F$3</f>
        <v>2.5</v>
      </c>
      <c r="J54" s="122"/>
      <c r="K54" s="1" t="s">
        <v>46</v>
      </c>
      <c r="L54" s="63"/>
      <c r="O54" s="31" t="s">
        <v>33</v>
      </c>
      <c r="P54" s="30">
        <f t="shared" si="1"/>
        <v>270</v>
      </c>
      <c r="Q54" s="30"/>
      <c r="R54" s="7"/>
      <c r="S54" s="2"/>
      <c r="T54" s="4"/>
      <c r="U54" s="71"/>
    </row>
    <row r="55" spans="1:21" ht="15">
      <c r="A55" s="8" t="s">
        <v>10</v>
      </c>
      <c r="C55">
        <v>6</v>
      </c>
      <c r="D55" s="2">
        <f>C55*$I$5*$D$2</f>
        <v>36</v>
      </c>
      <c r="E55">
        <f>D55*B51</f>
        <v>36</v>
      </c>
      <c r="F55">
        <f>E55/$I$5/$F$3</f>
        <v>1</v>
      </c>
      <c r="J55" s="122"/>
      <c r="K55" s="6" t="s">
        <v>47</v>
      </c>
      <c r="L55" s="63">
        <f>E147</f>
        <v>390</v>
      </c>
      <c r="O55" s="31" t="s">
        <v>35</v>
      </c>
      <c r="P55" s="30">
        <f t="shared" si="1"/>
        <v>0</v>
      </c>
      <c r="Q55" s="30"/>
      <c r="R55" s="7"/>
      <c r="S55" s="2"/>
      <c r="T55" s="4"/>
      <c r="U55" s="71"/>
    </row>
    <row r="56" spans="10:21" ht="15">
      <c r="J56" s="122"/>
      <c r="K56" s="6" t="s">
        <v>48</v>
      </c>
      <c r="L56" s="63">
        <f>E148</f>
        <v>72</v>
      </c>
      <c r="O56" s="31" t="s">
        <v>36</v>
      </c>
      <c r="P56" s="30">
        <f t="shared" si="1"/>
        <v>0</v>
      </c>
      <c r="Q56" s="30"/>
      <c r="R56" s="7"/>
      <c r="S56" s="2"/>
      <c r="T56" s="2"/>
      <c r="U56" s="71"/>
    </row>
    <row r="57" spans="1:21" ht="15">
      <c r="A57" s="1" t="s">
        <v>169</v>
      </c>
      <c r="J57" s="122"/>
      <c r="K57" s="6" t="s">
        <v>49</v>
      </c>
      <c r="L57" s="63">
        <f>E149</f>
        <v>240</v>
      </c>
      <c r="O57" s="31" t="s">
        <v>75</v>
      </c>
      <c r="P57" s="30">
        <f t="shared" si="1"/>
        <v>720</v>
      </c>
      <c r="Q57" s="30"/>
      <c r="R57" s="7"/>
      <c r="S57" s="2"/>
      <c r="T57" s="2"/>
      <c r="U57" s="71"/>
    </row>
    <row r="58" spans="1:21" ht="15">
      <c r="A58" s="41" t="s">
        <v>170</v>
      </c>
      <c r="C58">
        <v>35</v>
      </c>
      <c r="D58" s="2">
        <f>C58*$I$5*$D$2</f>
        <v>210</v>
      </c>
      <c r="E58">
        <f>D58*B57</f>
        <v>0</v>
      </c>
      <c r="F58">
        <f>E58/$I$5/$F$3</f>
        <v>0</v>
      </c>
      <c r="J58" s="122"/>
      <c r="K58" s="6" t="s">
        <v>50</v>
      </c>
      <c r="L58" s="63">
        <f>E153</f>
        <v>90</v>
      </c>
      <c r="O58" s="31" t="s">
        <v>72</v>
      </c>
      <c r="P58" s="30">
        <f t="shared" si="1"/>
        <v>360</v>
      </c>
      <c r="Q58" s="2"/>
      <c r="R58" s="7"/>
      <c r="S58" s="2"/>
      <c r="T58" s="2"/>
      <c r="U58" s="71"/>
    </row>
    <row r="59" spans="1:21" ht="15">
      <c r="A59" s="41" t="s">
        <v>1</v>
      </c>
      <c r="C59">
        <v>20</v>
      </c>
      <c r="D59" s="2">
        <f>C59*$I$5*$D$2</f>
        <v>120</v>
      </c>
      <c r="E59">
        <f>D59*B57</f>
        <v>0</v>
      </c>
      <c r="F59">
        <f>E59/$I$5/$F$3</f>
        <v>0</v>
      </c>
      <c r="J59" s="122"/>
      <c r="L59" s="63"/>
      <c r="O59" s="31" t="s">
        <v>89</v>
      </c>
      <c r="P59" s="40">
        <f>L76</f>
        <v>450</v>
      </c>
      <c r="Q59" s="2"/>
      <c r="R59" s="7"/>
      <c r="S59" s="2"/>
      <c r="T59" s="2"/>
      <c r="U59" s="71"/>
    </row>
    <row r="60" spans="10:21" ht="15">
      <c r="J60" s="122"/>
      <c r="K60" s="1" t="s">
        <v>17</v>
      </c>
      <c r="L60" s="63"/>
      <c r="O60" s="70" t="s">
        <v>184</v>
      </c>
      <c r="P60" s="40">
        <f>L82</f>
        <v>0</v>
      </c>
      <c r="Q60" s="2"/>
      <c r="R60" s="2"/>
      <c r="S60" s="30"/>
      <c r="T60" s="2"/>
      <c r="U60" s="71"/>
    </row>
    <row r="61" spans="1:21" ht="15">
      <c r="A61" s="1" t="s">
        <v>301</v>
      </c>
      <c r="B61">
        <v>0</v>
      </c>
      <c r="J61" s="122"/>
      <c r="K61" s="6" t="s">
        <v>27</v>
      </c>
      <c r="L61" s="63">
        <f aca="true" t="shared" si="2" ref="L61:L69">E157</f>
        <v>90</v>
      </c>
      <c r="O61" s="31" t="s">
        <v>326</v>
      </c>
      <c r="P61" s="40">
        <f>L83</f>
        <v>0</v>
      </c>
      <c r="Q61" s="30"/>
      <c r="R61" s="7"/>
      <c r="S61" s="2"/>
      <c r="T61" s="2"/>
      <c r="U61" s="71"/>
    </row>
    <row r="62" spans="1:21" ht="15">
      <c r="A62" s="41" t="s">
        <v>302</v>
      </c>
      <c r="D62">
        <v>1500</v>
      </c>
      <c r="E62">
        <f>D62*B61</f>
        <v>0</v>
      </c>
      <c r="F62">
        <f>E62/$I$5/$F$3</f>
        <v>0</v>
      </c>
      <c r="J62" s="122"/>
      <c r="K62" s="6" t="s">
        <v>28</v>
      </c>
      <c r="L62" s="63">
        <f t="shared" si="2"/>
        <v>120</v>
      </c>
      <c r="O62" s="31" t="s">
        <v>37</v>
      </c>
      <c r="P62" s="30">
        <f aca="true" t="shared" si="3" ref="P62:P67">L88</f>
        <v>0</v>
      </c>
      <c r="Q62" s="30"/>
      <c r="R62" s="7"/>
      <c r="S62" s="2"/>
      <c r="T62" s="2"/>
      <c r="U62" s="71"/>
    </row>
    <row r="63" spans="1:21" ht="15">
      <c r="A63" s="41" t="s">
        <v>86</v>
      </c>
      <c r="J63" s="122"/>
      <c r="K63" s="6" t="s">
        <v>29</v>
      </c>
      <c r="L63" s="63">
        <f t="shared" si="2"/>
        <v>120</v>
      </c>
      <c r="O63" s="31" t="s">
        <v>38</v>
      </c>
      <c r="P63" s="30">
        <f t="shared" si="3"/>
        <v>0</v>
      </c>
      <c r="Q63" s="30"/>
      <c r="R63" s="44"/>
      <c r="S63" s="2"/>
      <c r="T63" s="2"/>
      <c r="U63" s="71"/>
    </row>
    <row r="64" spans="1:21" ht="15">
      <c r="A64" s="41" t="s">
        <v>10</v>
      </c>
      <c r="J64" s="122"/>
      <c r="K64" s="6" t="s">
        <v>30</v>
      </c>
      <c r="L64" s="63">
        <f t="shared" si="2"/>
        <v>180</v>
      </c>
      <c r="O64" s="31" t="s">
        <v>91</v>
      </c>
      <c r="P64" s="30">
        <f t="shared" si="3"/>
        <v>0</v>
      </c>
      <c r="Q64" s="30"/>
      <c r="R64" s="7"/>
      <c r="S64" s="2"/>
      <c r="T64" s="2"/>
      <c r="U64" s="71"/>
    </row>
    <row r="65" spans="1:21" ht="15">
      <c r="A65" s="41" t="s">
        <v>303</v>
      </c>
      <c r="J65" s="122"/>
      <c r="K65" s="6" t="s">
        <v>34</v>
      </c>
      <c r="L65" s="63">
        <f t="shared" si="2"/>
        <v>400</v>
      </c>
      <c r="O65" s="31" t="s">
        <v>39</v>
      </c>
      <c r="P65" s="30">
        <f t="shared" si="3"/>
        <v>80</v>
      </c>
      <c r="Q65" s="30"/>
      <c r="R65" s="7">
        <f>B189</f>
        <v>2</v>
      </c>
      <c r="S65" s="2" t="s">
        <v>218</v>
      </c>
      <c r="T65" s="2"/>
      <c r="U65" s="71"/>
    </row>
    <row r="66" spans="1:21" ht="15">
      <c r="A66" s="41" t="s">
        <v>1</v>
      </c>
      <c r="J66" s="122"/>
      <c r="K66" s="6" t="s">
        <v>31</v>
      </c>
      <c r="L66" s="63">
        <f t="shared" si="2"/>
        <v>360</v>
      </c>
      <c r="O66" s="31" t="s">
        <v>40</v>
      </c>
      <c r="P66" s="30">
        <f t="shared" si="3"/>
        <v>330</v>
      </c>
      <c r="Q66" s="30"/>
      <c r="R66" s="7">
        <f>B190</f>
        <v>6</v>
      </c>
      <c r="S66" s="2" t="s">
        <v>218</v>
      </c>
      <c r="T66" s="2"/>
      <c r="U66" s="71"/>
    </row>
    <row r="67" spans="10:21" ht="15">
      <c r="J67" s="122"/>
      <c r="K67" s="6" t="s">
        <v>32</v>
      </c>
      <c r="L67" s="63">
        <f t="shared" si="2"/>
        <v>270</v>
      </c>
      <c r="O67" s="31" t="s">
        <v>41</v>
      </c>
      <c r="P67" s="30">
        <f t="shared" si="3"/>
        <v>504</v>
      </c>
      <c r="Q67" s="30"/>
      <c r="R67" s="7"/>
      <c r="S67" s="2"/>
      <c r="T67" s="2"/>
      <c r="U67" s="71"/>
    </row>
    <row r="68" spans="1:21" ht="15">
      <c r="A68" s="1" t="s">
        <v>8</v>
      </c>
      <c r="D68" s="2"/>
      <c r="J68" s="122"/>
      <c r="K68" s="6" t="s">
        <v>88</v>
      </c>
      <c r="L68" s="63">
        <f t="shared" si="2"/>
        <v>270</v>
      </c>
      <c r="O68" s="31" t="s">
        <v>11</v>
      </c>
      <c r="P68" s="30">
        <f>L95</f>
        <v>0</v>
      </c>
      <c r="Q68" s="30"/>
      <c r="R68" s="7"/>
      <c r="S68" s="2"/>
      <c r="T68" s="2"/>
      <c r="U68" s="71"/>
    </row>
    <row r="69" spans="1:21" ht="15">
      <c r="A69" s="8" t="s">
        <v>8</v>
      </c>
      <c r="C69">
        <v>65</v>
      </c>
      <c r="D69" s="2">
        <f>C69*$I$5*$D$2</f>
        <v>390</v>
      </c>
      <c r="E69">
        <f>D69*B68</f>
        <v>0</v>
      </c>
      <c r="F69">
        <f>E69/$I$5/$F$3</f>
        <v>0</v>
      </c>
      <c r="J69" s="122"/>
      <c r="K69" s="6" t="s">
        <v>53</v>
      </c>
      <c r="L69" s="63">
        <f t="shared" si="2"/>
        <v>252</v>
      </c>
      <c r="O69" s="31" t="s">
        <v>42</v>
      </c>
      <c r="P69" s="30">
        <f>L96</f>
        <v>0</v>
      </c>
      <c r="Q69" s="30"/>
      <c r="R69" s="7"/>
      <c r="S69" s="2"/>
      <c r="T69" s="2"/>
      <c r="U69" s="71"/>
    </row>
    <row r="70" spans="1:21" ht="15">
      <c r="A70" s="8" t="s">
        <v>20</v>
      </c>
      <c r="C70" s="63">
        <v>20</v>
      </c>
      <c r="D70" s="2">
        <f>C70*$I$5*$D$2</f>
        <v>120</v>
      </c>
      <c r="E70">
        <f>D70*B68</f>
        <v>0</v>
      </c>
      <c r="F70">
        <f>E70/$I$5/$F$3</f>
        <v>0</v>
      </c>
      <c r="J70" s="122"/>
      <c r="K70" s="6" t="s">
        <v>33</v>
      </c>
      <c r="L70" s="63">
        <f>E178</f>
        <v>270</v>
      </c>
      <c r="O70" s="31" t="s">
        <v>43</v>
      </c>
      <c r="P70" s="30">
        <f>L97</f>
        <v>0</v>
      </c>
      <c r="Q70" s="30"/>
      <c r="R70" s="7"/>
      <c r="S70" s="2"/>
      <c r="T70" s="2"/>
      <c r="U70" s="71"/>
    </row>
    <row r="71" spans="1:21" ht="15">
      <c r="A71" s="69" t="s">
        <v>60</v>
      </c>
      <c r="C71">
        <v>50</v>
      </c>
      <c r="D71" s="4">
        <f>C71*$I$5*$D$2</f>
        <v>300</v>
      </c>
      <c r="E71" s="63">
        <f>D71*B68</f>
        <v>0</v>
      </c>
      <c r="F71" s="63">
        <f>E71/$I$5/$F$3</f>
        <v>0</v>
      </c>
      <c r="J71" s="122"/>
      <c r="K71" s="6" t="s">
        <v>35</v>
      </c>
      <c r="L71" s="63">
        <f>E166</f>
        <v>0</v>
      </c>
      <c r="O71" s="31" t="s">
        <v>124</v>
      </c>
      <c r="P71" s="30">
        <f>L99</f>
        <v>0</v>
      </c>
      <c r="Q71" s="30"/>
      <c r="R71" s="7"/>
      <c r="S71" s="2"/>
      <c r="T71" s="4"/>
      <c r="U71" s="71"/>
    </row>
    <row r="72" spans="1:21" ht="15">
      <c r="A72" s="8" t="s">
        <v>10</v>
      </c>
      <c r="C72" s="63">
        <v>6</v>
      </c>
      <c r="D72" s="2">
        <f>C72*$I$5*$D$2</f>
        <v>36</v>
      </c>
      <c r="E72">
        <f>D72*B68</f>
        <v>0</v>
      </c>
      <c r="F72">
        <f>E72/$I$5/$F$3</f>
        <v>0</v>
      </c>
      <c r="J72" s="122"/>
      <c r="K72" s="6" t="s">
        <v>36</v>
      </c>
      <c r="L72" s="63">
        <f>E167</f>
        <v>0</v>
      </c>
      <c r="O72" s="31" t="s">
        <v>125</v>
      </c>
      <c r="P72" s="30">
        <f>L100</f>
        <v>0</v>
      </c>
      <c r="Q72" s="30"/>
      <c r="R72" s="7"/>
      <c r="S72" s="2"/>
      <c r="T72" s="4"/>
      <c r="U72" s="71"/>
    </row>
    <row r="73" spans="3:21" ht="15">
      <c r="C73" s="63"/>
      <c r="D73" s="2"/>
      <c r="J73" s="122"/>
      <c r="K73" t="s">
        <v>75</v>
      </c>
      <c r="L73" s="63">
        <f>E168</f>
        <v>720</v>
      </c>
      <c r="O73" s="31" t="s">
        <v>47</v>
      </c>
      <c r="P73" s="30">
        <f>L55</f>
        <v>390</v>
      </c>
      <c r="Q73" s="30"/>
      <c r="R73" s="7"/>
      <c r="S73" s="2"/>
      <c r="T73" s="4"/>
      <c r="U73" s="71"/>
    </row>
    <row r="74" spans="1:21" ht="15">
      <c r="A74" s="1" t="s">
        <v>12</v>
      </c>
      <c r="B74">
        <v>1</v>
      </c>
      <c r="C74" s="63"/>
      <c r="D74" s="2"/>
      <c r="J74" s="122"/>
      <c r="K74" t="s">
        <v>72</v>
      </c>
      <c r="L74" s="63">
        <f>E169</f>
        <v>360</v>
      </c>
      <c r="O74" s="31" t="s">
        <v>48</v>
      </c>
      <c r="P74" s="30">
        <f>L56</f>
        <v>72</v>
      </c>
      <c r="Q74" s="30"/>
      <c r="R74" s="7"/>
      <c r="S74" s="2"/>
      <c r="T74" s="4"/>
      <c r="U74" s="71"/>
    </row>
    <row r="75" spans="1:21" ht="15">
      <c r="A75" s="8" t="s">
        <v>12</v>
      </c>
      <c r="C75" s="100">
        <v>65</v>
      </c>
      <c r="D75" s="2">
        <f>C75*$I$5*$D$2</f>
        <v>390</v>
      </c>
      <c r="E75">
        <f>D75*B74</f>
        <v>390</v>
      </c>
      <c r="F75">
        <f>E75/$I$5/$F$3</f>
        <v>10.833333333333334</v>
      </c>
      <c r="J75" s="122"/>
      <c r="K75" s="6" t="s">
        <v>84</v>
      </c>
      <c r="L75" s="63">
        <f>E144</f>
        <v>270</v>
      </c>
      <c r="O75" s="31" t="s">
        <v>49</v>
      </c>
      <c r="P75" s="30">
        <f>L57</f>
        <v>240</v>
      </c>
      <c r="Q75" s="30"/>
      <c r="R75" s="7"/>
      <c r="S75" s="2"/>
      <c r="T75" s="4"/>
      <c r="U75" s="71"/>
    </row>
    <row r="76" spans="1:21" ht="15">
      <c r="A76" s="41" t="s">
        <v>1</v>
      </c>
      <c r="C76" s="63">
        <v>20</v>
      </c>
      <c r="D76" s="2">
        <f>C76*$I$5*$D$2</f>
        <v>120</v>
      </c>
      <c r="E76">
        <f>D76*B74</f>
        <v>120</v>
      </c>
      <c r="F76">
        <f>E76/$I$5/$F$3</f>
        <v>3.3333333333333335</v>
      </c>
      <c r="J76" s="122"/>
      <c r="K76" s="6" t="s">
        <v>89</v>
      </c>
      <c r="L76" s="63">
        <f>E177</f>
        <v>450</v>
      </c>
      <c r="O76" s="31" t="s">
        <v>50</v>
      </c>
      <c r="P76" s="30">
        <f>L58</f>
        <v>90</v>
      </c>
      <c r="Q76" s="2"/>
      <c r="R76" s="7"/>
      <c r="S76" s="7">
        <f>B152</f>
        <v>1</v>
      </c>
      <c r="T76" s="2" t="s">
        <v>321</v>
      </c>
      <c r="U76" s="71"/>
    </row>
    <row r="77" spans="1:21" ht="15">
      <c r="A77" s="8" t="s">
        <v>60</v>
      </c>
      <c r="C77" s="63">
        <v>50</v>
      </c>
      <c r="D77" s="2">
        <f>C77*$I$5*$D$2</f>
        <v>300</v>
      </c>
      <c r="E77">
        <f>D77*B74</f>
        <v>300</v>
      </c>
      <c r="F77">
        <f>E77/$I$5/$F$3</f>
        <v>8.333333333333334</v>
      </c>
      <c r="J77" s="122"/>
      <c r="K77" s="6" t="s">
        <v>19</v>
      </c>
      <c r="L77" s="63">
        <f>E181</f>
        <v>0</v>
      </c>
      <c r="O77" s="31" t="s">
        <v>126</v>
      </c>
      <c r="P77" s="30">
        <f>L101</f>
        <v>0</v>
      </c>
      <c r="Q77" s="2"/>
      <c r="R77" s="7"/>
      <c r="S77" s="2"/>
      <c r="T77" s="2"/>
      <c r="U77" s="71"/>
    </row>
    <row r="78" spans="1:21" ht="15">
      <c r="A78" s="8" t="s">
        <v>10</v>
      </c>
      <c r="C78">
        <v>6</v>
      </c>
      <c r="D78" s="2">
        <f>C78*$I$5*$D$2</f>
        <v>36</v>
      </c>
      <c r="E78">
        <f>D78*B74</f>
        <v>36</v>
      </c>
      <c r="F78">
        <f>E78/$I$5/$F$3</f>
        <v>1</v>
      </c>
      <c r="J78" s="122"/>
      <c r="K78" s="6" t="s">
        <v>20</v>
      </c>
      <c r="L78" s="63">
        <f>E179</f>
        <v>0</v>
      </c>
      <c r="O78" s="31" t="s">
        <v>304</v>
      </c>
      <c r="P78" s="30">
        <f>L104</f>
        <v>0</v>
      </c>
      <c r="Q78" s="2"/>
      <c r="R78" s="7"/>
      <c r="S78" s="2"/>
      <c r="T78" s="2"/>
      <c r="U78" s="71"/>
    </row>
    <row r="79" spans="4:21" ht="15">
      <c r="D79" s="2"/>
      <c r="J79" s="122"/>
      <c r="K79" s="6" t="s">
        <v>22</v>
      </c>
      <c r="L79" s="63">
        <f>E182</f>
        <v>0</v>
      </c>
      <c r="O79" s="31" t="s">
        <v>120</v>
      </c>
      <c r="P79" s="30">
        <f>L98</f>
        <v>240</v>
      </c>
      <c r="Q79" s="2"/>
      <c r="R79" s="7"/>
      <c r="S79" s="2"/>
      <c r="T79" s="2"/>
      <c r="U79" s="71"/>
    </row>
    <row r="80" spans="1:21" ht="15">
      <c r="A80" s="1" t="s">
        <v>13</v>
      </c>
      <c r="B80">
        <v>2</v>
      </c>
      <c r="D80" s="2"/>
      <c r="J80" s="122"/>
      <c r="K80" t="s">
        <v>21</v>
      </c>
      <c r="L80" s="63">
        <f>E183</f>
        <v>0</v>
      </c>
      <c r="O80" s="31" t="s">
        <v>301</v>
      </c>
      <c r="P80" s="30">
        <f>L103</f>
        <v>0</v>
      </c>
      <c r="Q80" s="2"/>
      <c r="R80" s="7"/>
      <c r="S80" s="2"/>
      <c r="T80" s="2"/>
      <c r="U80" s="71"/>
    </row>
    <row r="81" spans="1:21" ht="15">
      <c r="A81" s="8" t="s">
        <v>13</v>
      </c>
      <c r="C81">
        <v>65</v>
      </c>
      <c r="D81" s="2">
        <f>C81*$I$5*$D$2</f>
        <v>390</v>
      </c>
      <c r="E81">
        <f>D81*B80</f>
        <v>780</v>
      </c>
      <c r="F81">
        <f>E81/$I$5/$F$3</f>
        <v>21.666666666666668</v>
      </c>
      <c r="J81" s="122"/>
      <c r="K81" s="6" t="s">
        <v>159</v>
      </c>
      <c r="L81" s="63">
        <f>E170</f>
        <v>0</v>
      </c>
      <c r="O81" s="70" t="s">
        <v>319</v>
      </c>
      <c r="P81" s="30">
        <f>L104</f>
        <v>0</v>
      </c>
      <c r="U81" s="71"/>
    </row>
    <row r="82" spans="1:21" ht="15">
      <c r="A82" s="8" t="s">
        <v>60</v>
      </c>
      <c r="C82">
        <v>50</v>
      </c>
      <c r="D82" s="2">
        <f>C82*$I$5*$D$2</f>
        <v>300</v>
      </c>
      <c r="E82">
        <f>D82*B80</f>
        <v>600</v>
      </c>
      <c r="F82">
        <f>E82/$I$5/$F$3</f>
        <v>16.666666666666668</v>
      </c>
      <c r="J82" s="122"/>
      <c r="K82" s="6" t="s">
        <v>171</v>
      </c>
      <c r="L82" s="63">
        <f>E176</f>
        <v>0</v>
      </c>
      <c r="O82" s="31" t="s">
        <v>121</v>
      </c>
      <c r="P82" s="30">
        <f>L102</f>
        <v>0</v>
      </c>
      <c r="Q82" s="2"/>
      <c r="R82" s="2"/>
      <c r="S82" s="2"/>
      <c r="T82" s="2"/>
      <c r="U82" s="71"/>
    </row>
    <row r="83" spans="1:21" ht="15">
      <c r="A83" s="8" t="s">
        <v>10</v>
      </c>
      <c r="C83">
        <v>6</v>
      </c>
      <c r="D83" s="2">
        <f>C83*$I$5*$D$2</f>
        <v>36</v>
      </c>
      <c r="E83">
        <f>D83*B80</f>
        <v>72</v>
      </c>
      <c r="F83">
        <f>E83/$I$5/$F$3</f>
        <v>2</v>
      </c>
      <c r="J83" s="122"/>
      <c r="K83" t="s">
        <v>326</v>
      </c>
      <c r="L83" s="63">
        <f>E172</f>
        <v>0</v>
      </c>
      <c r="O83" s="70" t="s">
        <v>209</v>
      </c>
      <c r="P83" s="30">
        <f>L105</f>
        <v>0</v>
      </c>
      <c r="U83" s="71"/>
    </row>
    <row r="84" spans="4:21" ht="15.75" thickBot="1">
      <c r="D84" s="2"/>
      <c r="J84" s="122"/>
      <c r="K84" s="6" t="s">
        <v>45</v>
      </c>
      <c r="L84" s="63">
        <f>E173</f>
        <v>180</v>
      </c>
      <c r="O84" s="72" t="s">
        <v>129</v>
      </c>
      <c r="P84" s="73">
        <f>I5*F3*110</f>
        <v>3960</v>
      </c>
      <c r="Q84" s="33"/>
      <c r="R84" s="33"/>
      <c r="S84" s="33" t="s">
        <v>231</v>
      </c>
      <c r="T84" s="33"/>
      <c r="U84" s="35"/>
    </row>
    <row r="85" spans="1:12" ht="12.75">
      <c r="A85" s="1" t="s">
        <v>16</v>
      </c>
      <c r="D85" s="2"/>
      <c r="J85" s="122"/>
      <c r="K85" s="6" t="s">
        <v>26</v>
      </c>
      <c r="L85" s="63">
        <f>E171</f>
        <v>120</v>
      </c>
    </row>
    <row r="86" spans="1:17" ht="26.25">
      <c r="A86" s="8" t="s">
        <v>14</v>
      </c>
      <c r="C86">
        <v>10</v>
      </c>
      <c r="D86" s="2">
        <f>C86*$I$5*$D$2</f>
        <v>60</v>
      </c>
      <c r="E86">
        <f>D86*B85</f>
        <v>0</v>
      </c>
      <c r="F86">
        <f>E86/$I$5/$F$3</f>
        <v>0</v>
      </c>
      <c r="J86" s="122"/>
      <c r="L86" s="63"/>
      <c r="O86" s="37" t="s">
        <v>71</v>
      </c>
      <c r="P86" s="37">
        <f>SUM(P6:P83)</f>
        <v>21516</v>
      </c>
      <c r="Q86" s="37">
        <f>SUM(Q6:Q79)</f>
        <v>0</v>
      </c>
    </row>
    <row r="87" spans="1:16" ht="26.25">
      <c r="A87" s="8" t="s">
        <v>8</v>
      </c>
      <c r="C87">
        <v>40</v>
      </c>
      <c r="D87" s="2">
        <f>C87*$I$5*$D$2</f>
        <v>240</v>
      </c>
      <c r="E87">
        <f>D87*B85</f>
        <v>0</v>
      </c>
      <c r="F87">
        <f>E87/$I$5/$F$3</f>
        <v>0</v>
      </c>
      <c r="J87" s="122"/>
      <c r="K87" s="1" t="s">
        <v>11</v>
      </c>
      <c r="L87" s="63"/>
      <c r="O87" s="8" t="s">
        <v>130</v>
      </c>
      <c r="P87" s="37">
        <f>SUM(P6:P84)</f>
        <v>25476</v>
      </c>
    </row>
    <row r="88" spans="1:12" ht="12.75">
      <c r="A88" s="8" t="s">
        <v>15</v>
      </c>
      <c r="D88" s="2">
        <f>C88*$I$5*$D$2</f>
        <v>0</v>
      </c>
      <c r="E88">
        <f>D88*B85</f>
        <v>0</v>
      </c>
      <c r="F88">
        <f>E88/$I$5/$F$3</f>
        <v>0</v>
      </c>
      <c r="I88">
        <f>SUM(B5:B126)</f>
        <v>11</v>
      </c>
      <c r="J88" s="122"/>
      <c r="K88" s="6" t="s">
        <v>37</v>
      </c>
      <c r="L88" s="63">
        <f aca="true" t="shared" si="4" ref="L88:L93">E186</f>
        <v>0</v>
      </c>
    </row>
    <row r="89" spans="4:12" ht="12.75">
      <c r="D89" s="2"/>
      <c r="J89" s="122"/>
      <c r="K89" s="6" t="s">
        <v>38</v>
      </c>
      <c r="L89" s="63">
        <f t="shared" si="4"/>
        <v>0</v>
      </c>
    </row>
    <row r="90" spans="1:12" ht="12" customHeight="1">
      <c r="A90" s="1" t="s">
        <v>127</v>
      </c>
      <c r="D90" s="2"/>
      <c r="J90" s="122"/>
      <c r="K90" t="s">
        <v>91</v>
      </c>
      <c r="L90" s="63">
        <f t="shared" si="4"/>
        <v>0</v>
      </c>
    </row>
    <row r="91" spans="1:15" ht="12" customHeight="1">
      <c r="A91" s="8" t="s">
        <v>14</v>
      </c>
      <c r="C91">
        <v>10</v>
      </c>
      <c r="D91" s="2">
        <f>C91*$I$5*$D$2</f>
        <v>60</v>
      </c>
      <c r="E91">
        <f>D91*B90</f>
        <v>0</v>
      </c>
      <c r="F91">
        <f>E91/$I$5/$F$3</f>
        <v>0</v>
      </c>
      <c r="J91" s="122"/>
      <c r="K91" s="6" t="s">
        <v>39</v>
      </c>
      <c r="L91" s="63">
        <f t="shared" si="4"/>
        <v>80</v>
      </c>
      <c r="O91" s="1" t="s">
        <v>62</v>
      </c>
    </row>
    <row r="92" spans="1:15" ht="12" customHeight="1">
      <c r="A92" s="8" t="s">
        <v>8</v>
      </c>
      <c r="C92">
        <v>0</v>
      </c>
      <c r="D92" s="2">
        <f>C92*$I$5*$D$2</f>
        <v>0</v>
      </c>
      <c r="E92">
        <f>D92*B90</f>
        <v>0</v>
      </c>
      <c r="F92">
        <f>E92/$I$5/$F$3</f>
        <v>0</v>
      </c>
      <c r="J92" s="122"/>
      <c r="K92" s="6" t="s">
        <v>40</v>
      </c>
      <c r="L92" s="63">
        <f t="shared" si="4"/>
        <v>330</v>
      </c>
      <c r="O92" s="1"/>
    </row>
    <row r="93" spans="1:15" ht="12.75">
      <c r="A93" s="8" t="s">
        <v>9</v>
      </c>
      <c r="C93">
        <v>50</v>
      </c>
      <c r="D93" s="2">
        <f>C93*$I$5*$D$2</f>
        <v>300</v>
      </c>
      <c r="E93">
        <f>D93*B90</f>
        <v>0</v>
      </c>
      <c r="F93">
        <f>E93/$I$5/$F$3</f>
        <v>0</v>
      </c>
      <c r="J93" s="122"/>
      <c r="K93" s="6" t="s">
        <v>41</v>
      </c>
      <c r="L93" s="63">
        <f t="shared" si="4"/>
        <v>504</v>
      </c>
      <c r="O93">
        <f>P86/I5/F3</f>
        <v>597.6666666666666</v>
      </c>
    </row>
    <row r="94" spans="1:12" ht="12.75">
      <c r="A94" s="8" t="s">
        <v>92</v>
      </c>
      <c r="C94">
        <v>10</v>
      </c>
      <c r="D94" s="2">
        <f>C94*$I$5*$D$2</f>
        <v>60</v>
      </c>
      <c r="E94">
        <f>D94*B90</f>
        <v>0</v>
      </c>
      <c r="F94">
        <f>E94/$I$5/$F$3</f>
        <v>0</v>
      </c>
      <c r="J94" s="122"/>
      <c r="K94" s="6" t="s">
        <v>3</v>
      </c>
      <c r="L94" s="63">
        <f>E193</f>
        <v>1620</v>
      </c>
    </row>
    <row r="95" spans="1:12" ht="12.75">
      <c r="A95" s="8" t="s">
        <v>82</v>
      </c>
      <c r="C95">
        <v>10</v>
      </c>
      <c r="D95" s="2">
        <f>C95*$I$5*$D$2</f>
        <v>60</v>
      </c>
      <c r="E95">
        <f>D95*B90</f>
        <v>0</v>
      </c>
      <c r="F95">
        <f>E95/$I$5/$F$3</f>
        <v>0</v>
      </c>
      <c r="J95" s="122"/>
      <c r="K95" s="6" t="s">
        <v>11</v>
      </c>
      <c r="L95" s="63">
        <f>E194</f>
        <v>0</v>
      </c>
    </row>
    <row r="96" spans="1:12" ht="12.75">
      <c r="A96" s="8"/>
      <c r="D96" s="2"/>
      <c r="J96" s="122"/>
      <c r="K96" s="6" t="s">
        <v>42</v>
      </c>
      <c r="L96" s="63">
        <f>E195</f>
        <v>0</v>
      </c>
    </row>
    <row r="97" spans="1:12" ht="12.75">
      <c r="A97" s="1" t="s">
        <v>128</v>
      </c>
      <c r="B97">
        <v>2</v>
      </c>
      <c r="D97" s="2"/>
      <c r="J97" s="122"/>
      <c r="K97" s="6" t="s">
        <v>43</v>
      </c>
      <c r="L97" s="63">
        <f>E196</f>
        <v>0</v>
      </c>
    </row>
    <row r="98" spans="1:12" ht="12.75">
      <c r="A98" s="8" t="s">
        <v>232</v>
      </c>
      <c r="C98">
        <v>50</v>
      </c>
      <c r="D98" s="2">
        <f>C98*$I$5*$D$2</f>
        <v>300</v>
      </c>
      <c r="E98">
        <f>D98*B97</f>
        <v>600</v>
      </c>
      <c r="F98">
        <f>E98/$I$5/$F$3</f>
        <v>16.666666666666668</v>
      </c>
      <c r="J98" s="122"/>
      <c r="K98" s="6" t="s">
        <v>120</v>
      </c>
      <c r="L98" s="4">
        <f>E198</f>
        <v>240</v>
      </c>
    </row>
    <row r="99" spans="1:12" ht="12.75">
      <c r="A99" s="8" t="s">
        <v>8</v>
      </c>
      <c r="C99">
        <v>0</v>
      </c>
      <c r="D99" s="2">
        <f>C99*$I$5*$D$2</f>
        <v>0</v>
      </c>
      <c r="E99">
        <f>D99*B97</f>
        <v>0</v>
      </c>
      <c r="F99">
        <f>E99/$I$5/$F$3</f>
        <v>0</v>
      </c>
      <c r="J99" s="122"/>
      <c r="K99" s="6" t="s">
        <v>124</v>
      </c>
      <c r="L99" s="4">
        <f>E174</f>
        <v>0</v>
      </c>
    </row>
    <row r="100" spans="1:12" ht="12.75">
      <c r="A100" s="8" t="s">
        <v>60</v>
      </c>
      <c r="C100">
        <v>50</v>
      </c>
      <c r="D100" s="2">
        <f>C100*$I$5*$D$2</f>
        <v>300</v>
      </c>
      <c r="E100">
        <f>D100*B97</f>
        <v>600</v>
      </c>
      <c r="F100">
        <f>E100/$I$5/$F$3</f>
        <v>16.666666666666668</v>
      </c>
      <c r="J100" s="122"/>
      <c r="K100" s="6" t="s">
        <v>125</v>
      </c>
      <c r="L100" s="4">
        <f>E175</f>
        <v>0</v>
      </c>
    </row>
    <row r="101" spans="1:12" ht="12.75">
      <c r="A101" s="8"/>
      <c r="C101">
        <v>0</v>
      </c>
      <c r="D101" s="2">
        <f>C101*$I$5*$D$2</f>
        <v>0</v>
      </c>
      <c r="E101">
        <f>D101*B97</f>
        <v>0</v>
      </c>
      <c r="F101">
        <f>E101/$I$5/$F$3</f>
        <v>0</v>
      </c>
      <c r="J101" s="122"/>
      <c r="K101" s="6" t="s">
        <v>122</v>
      </c>
      <c r="L101" s="4">
        <f>E150</f>
        <v>0</v>
      </c>
    </row>
    <row r="102" spans="1:12" ht="12.75">
      <c r="A102" s="8"/>
      <c r="D102" s="2"/>
      <c r="J102" s="122"/>
      <c r="K102" s="6" t="s">
        <v>121</v>
      </c>
      <c r="L102" s="4">
        <f>E192</f>
        <v>0</v>
      </c>
    </row>
    <row r="103" spans="4:12" ht="12.75">
      <c r="D103" s="2"/>
      <c r="J103" s="122"/>
      <c r="K103" s="6" t="s">
        <v>301</v>
      </c>
      <c r="L103" s="63">
        <f>E62</f>
        <v>0</v>
      </c>
    </row>
    <row r="104" spans="1:12" ht="12.75">
      <c r="A104" s="1" t="s">
        <v>93</v>
      </c>
      <c r="D104" s="2"/>
      <c r="J104" s="122"/>
      <c r="K104" s="6" t="s">
        <v>319</v>
      </c>
      <c r="L104">
        <f>E197</f>
        <v>0</v>
      </c>
    </row>
    <row r="105" spans="1:12" ht="12.75">
      <c r="A105" s="8" t="s">
        <v>14</v>
      </c>
      <c r="C105">
        <v>10</v>
      </c>
      <c r="D105" s="2">
        <f>C105*$I$5*$D$2</f>
        <v>60</v>
      </c>
      <c r="E105">
        <f>D105*B104</f>
        <v>0</v>
      </c>
      <c r="F105">
        <f>E105/$I$5/$F$3</f>
        <v>0</v>
      </c>
      <c r="J105" s="122"/>
      <c r="K105" s="6" t="s">
        <v>304</v>
      </c>
      <c r="L105">
        <f>E199</f>
        <v>0</v>
      </c>
    </row>
    <row r="106" spans="1:12" ht="12.75">
      <c r="A106" s="8" t="s">
        <v>8</v>
      </c>
      <c r="C106">
        <v>40</v>
      </c>
      <c r="D106" s="2">
        <f>C106*$I$5*$D$2</f>
        <v>240</v>
      </c>
      <c r="E106">
        <f>D106*B104</f>
        <v>0</v>
      </c>
      <c r="F106">
        <f>E106/$I$5/$F$3</f>
        <v>0</v>
      </c>
      <c r="J106" s="122"/>
      <c r="K106" s="6" t="s">
        <v>209</v>
      </c>
      <c r="L106">
        <f>E200</f>
        <v>0</v>
      </c>
    </row>
    <row r="107" spans="1:10" ht="12.75">
      <c r="A107" s="8" t="s">
        <v>77</v>
      </c>
      <c r="C107">
        <v>45</v>
      </c>
      <c r="D107" s="2">
        <f>C107*$I$5*$D$2</f>
        <v>270</v>
      </c>
      <c r="E107">
        <f>D107*B104</f>
        <v>0</v>
      </c>
      <c r="F107">
        <f>E107/$I$5/$F$3</f>
        <v>0</v>
      </c>
      <c r="J107" s="122"/>
    </row>
    <row r="108" spans="1:11" ht="27.75">
      <c r="A108" s="8" t="s">
        <v>92</v>
      </c>
      <c r="C108">
        <v>10</v>
      </c>
      <c r="D108" s="2">
        <f>C108*$I$5*$D$2</f>
        <v>60</v>
      </c>
      <c r="E108">
        <f>D108*B104</f>
        <v>0</v>
      </c>
      <c r="F108">
        <f>E108/$I$5/$F$3</f>
        <v>0</v>
      </c>
      <c r="J108" s="122"/>
      <c r="K108" s="16" t="s">
        <v>59</v>
      </c>
    </row>
    <row r="109" spans="1:11" ht="27.75">
      <c r="A109" s="8" t="s">
        <v>82</v>
      </c>
      <c r="C109">
        <v>10</v>
      </c>
      <c r="D109" s="2">
        <f>C109*$I$5*$D$2</f>
        <v>60</v>
      </c>
      <c r="E109">
        <f>D109*B104</f>
        <v>0</v>
      </c>
      <c r="F109">
        <f>E109/$I$5/$F$3</f>
        <v>0</v>
      </c>
      <c r="J109" s="122"/>
      <c r="K109" s="16">
        <f>SUM(L6:L106)</f>
        <v>21516</v>
      </c>
    </row>
    <row r="110" spans="4:12" ht="12.75">
      <c r="D110" s="2"/>
      <c r="J110" s="122"/>
      <c r="L110" s="63"/>
    </row>
    <row r="111" spans="1:12" ht="12.75">
      <c r="A111" s="45" t="s">
        <v>6</v>
      </c>
      <c r="B111">
        <v>1</v>
      </c>
      <c r="D111" s="2"/>
      <c r="J111" s="122"/>
      <c r="L111" s="63"/>
    </row>
    <row r="112" spans="1:12" ht="12.75">
      <c r="A112" s="8" t="s">
        <v>6</v>
      </c>
      <c r="C112">
        <v>60</v>
      </c>
      <c r="D112" s="2">
        <f>C112*$I$5*$D$2</f>
        <v>360</v>
      </c>
      <c r="E112">
        <f>D112*B111</f>
        <v>360</v>
      </c>
      <c r="F112">
        <f>E112/$I$5/$F$3</f>
        <v>10</v>
      </c>
      <c r="J112" s="122"/>
      <c r="L112" s="63"/>
    </row>
    <row r="113" spans="1:12" ht="12.75">
      <c r="A113" s="8" t="s">
        <v>10</v>
      </c>
      <c r="C113">
        <v>6</v>
      </c>
      <c r="D113" s="2">
        <f>C113*$I$5*$D$2</f>
        <v>36</v>
      </c>
      <c r="E113">
        <f>D113*B111</f>
        <v>36</v>
      </c>
      <c r="F113">
        <f>E113/$I$5/$F$3</f>
        <v>1</v>
      </c>
      <c r="J113" s="122"/>
      <c r="L113" s="63"/>
    </row>
    <row r="114" spans="1:12" ht="12.75">
      <c r="A114" s="69" t="s">
        <v>60</v>
      </c>
      <c r="B114" s="63"/>
      <c r="C114">
        <v>50</v>
      </c>
      <c r="D114" s="4">
        <f>C114*$I$5*$D$2</f>
        <v>300</v>
      </c>
      <c r="E114" s="63">
        <f>D114*B111</f>
        <v>300</v>
      </c>
      <c r="F114" s="63">
        <f>E114/$I$5/$F$3</f>
        <v>8.333333333333334</v>
      </c>
      <c r="J114" s="122"/>
      <c r="L114" s="63"/>
    </row>
    <row r="115" spans="4:12" ht="12.75">
      <c r="D115" s="2"/>
      <c r="J115" s="122"/>
      <c r="L115" s="63"/>
    </row>
    <row r="116" spans="1:12" ht="12.75">
      <c r="A116" s="45" t="s">
        <v>166</v>
      </c>
      <c r="B116">
        <v>1</v>
      </c>
      <c r="D116" s="2"/>
      <c r="J116" s="122"/>
      <c r="L116" s="63"/>
    </row>
    <row r="117" spans="1:12" ht="12.75">
      <c r="A117" s="8" t="s">
        <v>166</v>
      </c>
      <c r="C117" s="43">
        <v>60</v>
      </c>
      <c r="D117" s="2">
        <f>C117*$I$5*$D$2</f>
        <v>360</v>
      </c>
      <c r="E117">
        <f>D117*B116</f>
        <v>360</v>
      </c>
      <c r="F117">
        <f>E117/$I$5/$F$3</f>
        <v>10</v>
      </c>
      <c r="J117" s="122"/>
      <c r="L117" s="63"/>
    </row>
    <row r="118" spans="1:12" ht="12.75">
      <c r="A118" s="8" t="s">
        <v>60</v>
      </c>
      <c r="C118">
        <v>50</v>
      </c>
      <c r="D118" s="2">
        <f>C118*$I$5*$D$2</f>
        <v>300</v>
      </c>
      <c r="E118">
        <f>D118*B116</f>
        <v>300</v>
      </c>
      <c r="F118">
        <f>E118/$I$5/$F$3</f>
        <v>8.333333333333334</v>
      </c>
      <c r="J118" s="122"/>
      <c r="L118" s="63"/>
    </row>
    <row r="119" spans="1:12" ht="12.75">
      <c r="A119" s="45"/>
      <c r="J119" s="122"/>
      <c r="L119" s="63"/>
    </row>
    <row r="120" spans="1:12" ht="12.75">
      <c r="A120" s="68" t="s">
        <v>167</v>
      </c>
      <c r="B120" s="63"/>
      <c r="C120" s="63"/>
      <c r="D120" s="63"/>
      <c r="E120" s="63"/>
      <c r="F120" s="63"/>
      <c r="J120" s="122"/>
      <c r="L120" s="63"/>
    </row>
    <row r="121" spans="1:12" ht="12.75">
      <c r="A121" s="69" t="s">
        <v>6</v>
      </c>
      <c r="B121" s="63"/>
      <c r="C121" s="63">
        <v>100</v>
      </c>
      <c r="D121" s="4">
        <f>C121*$I$5*$D$2</f>
        <v>600</v>
      </c>
      <c r="E121" s="63">
        <f>D121*B120</f>
        <v>0</v>
      </c>
      <c r="F121" s="63">
        <f>E121/$I$5/$F$3</f>
        <v>0</v>
      </c>
      <c r="J121" s="122"/>
      <c r="L121" s="63"/>
    </row>
    <row r="122" spans="1:12" ht="12.75">
      <c r="A122" s="69" t="s">
        <v>60</v>
      </c>
      <c r="B122" s="63"/>
      <c r="C122" s="63">
        <v>65</v>
      </c>
      <c r="D122" s="4">
        <f>C122*$I$5*$D$2</f>
        <v>390</v>
      </c>
      <c r="E122" s="63">
        <f>D122*B120</f>
        <v>0</v>
      </c>
      <c r="F122" s="63">
        <f>E122/$I$5/$F$3</f>
        <v>0</v>
      </c>
      <c r="J122" s="122"/>
      <c r="L122" s="63"/>
    </row>
    <row r="123" spans="1:12" ht="12.75">
      <c r="A123" s="69" t="s">
        <v>168</v>
      </c>
      <c r="B123" s="63"/>
      <c r="C123" s="63">
        <v>15</v>
      </c>
      <c r="D123" s="4">
        <f>C123*$I$5*$D$2</f>
        <v>90</v>
      </c>
      <c r="E123" s="63">
        <f>D123*B120</f>
        <v>0</v>
      </c>
      <c r="F123" s="63">
        <f>E123/$I$5/$F$3</f>
        <v>0</v>
      </c>
      <c r="J123" s="122"/>
      <c r="L123" s="63"/>
    </row>
    <row r="124" spans="1:12" ht="12.75">
      <c r="A124" s="69" t="s">
        <v>40</v>
      </c>
      <c r="B124" s="63"/>
      <c r="C124" s="63">
        <v>40</v>
      </c>
      <c r="D124" s="4">
        <f>C124*$I$5*$D$2</f>
        <v>240</v>
      </c>
      <c r="E124" s="63">
        <f>D124*B120</f>
        <v>0</v>
      </c>
      <c r="F124" s="63">
        <f>E124/$I$5/$F$3</f>
        <v>0</v>
      </c>
      <c r="I124">
        <f>SUM(E121:E125)</f>
        <v>0</v>
      </c>
      <c r="J124" s="122"/>
      <c r="L124" s="63"/>
    </row>
    <row r="125" spans="1:12" ht="12.75">
      <c r="A125" s="69" t="s">
        <v>92</v>
      </c>
      <c r="B125" s="63"/>
      <c r="C125" s="63">
        <v>40</v>
      </c>
      <c r="D125" s="4">
        <f>C125*$I$5*$D$2</f>
        <v>240</v>
      </c>
      <c r="E125" s="63">
        <f>D125*B120</f>
        <v>0</v>
      </c>
      <c r="F125" s="63">
        <f>E125/$I$5/$F$3</f>
        <v>0</v>
      </c>
      <c r="J125" s="122"/>
      <c r="L125" s="63"/>
    </row>
    <row r="126" spans="10:12" ht="12.75">
      <c r="J126" s="122"/>
      <c r="L126" s="63"/>
    </row>
    <row r="127" spans="1:12" ht="12.75">
      <c r="A127" s="68" t="s">
        <v>328</v>
      </c>
      <c r="B127" s="63">
        <v>1</v>
      </c>
      <c r="C127" s="63"/>
      <c r="D127" s="4"/>
      <c r="E127" s="63"/>
      <c r="F127" s="63"/>
      <c r="G127" s="63"/>
      <c r="J127" s="122"/>
      <c r="L127" s="63"/>
    </row>
    <row r="128" spans="1:12" ht="12.75">
      <c r="A128" s="69" t="s">
        <v>329</v>
      </c>
      <c r="B128" s="63"/>
      <c r="C128" s="4">
        <v>60</v>
      </c>
      <c r="D128" s="4">
        <f>C128*$I$5*$D$2</f>
        <v>360</v>
      </c>
      <c r="E128" s="63">
        <f>D128*B127</f>
        <v>360</v>
      </c>
      <c r="F128" s="63">
        <f>E128/$I$5/$F$3</f>
        <v>10</v>
      </c>
      <c r="G128" s="63"/>
      <c r="J128" s="122"/>
      <c r="L128" s="63"/>
    </row>
    <row r="129" spans="1:12" ht="12.75">
      <c r="A129" s="69" t="s">
        <v>22</v>
      </c>
      <c r="B129" s="63"/>
      <c r="C129" s="63">
        <v>20</v>
      </c>
      <c r="D129" s="4">
        <f>C129*$I$5*$D$2</f>
        <v>120</v>
      </c>
      <c r="E129" s="63">
        <f>D129*B127</f>
        <v>120</v>
      </c>
      <c r="F129" s="63">
        <f>E129/$I$5/$F$3</f>
        <v>3.3333333333333335</v>
      </c>
      <c r="G129" s="63"/>
      <c r="J129" s="122"/>
      <c r="L129" s="63"/>
    </row>
    <row r="130" spans="10:12" ht="12.75">
      <c r="J130" s="122"/>
      <c r="L130" s="63"/>
    </row>
    <row r="131" spans="1:12" ht="12.75">
      <c r="A131" s="1" t="s">
        <v>18</v>
      </c>
      <c r="B131">
        <v>6</v>
      </c>
      <c r="D131" s="2"/>
      <c r="J131" s="122"/>
      <c r="L131" s="63"/>
    </row>
    <row r="132" spans="1:12" ht="12.75">
      <c r="A132" s="8" t="s">
        <v>123</v>
      </c>
      <c r="B132">
        <v>3</v>
      </c>
      <c r="C132">
        <v>25</v>
      </c>
      <c r="D132" s="2">
        <f aca="true" t="shared" si="5" ref="D132:D142">C132*$I$5*$D$2</f>
        <v>150</v>
      </c>
      <c r="E132">
        <f aca="true" t="shared" si="6" ref="E132:E142">B132*D132</f>
        <v>450</v>
      </c>
      <c r="F132">
        <f aca="true" t="shared" si="7" ref="F132:F142">E132/$I$5/$F$3</f>
        <v>12.5</v>
      </c>
      <c r="J132" s="122"/>
      <c r="L132" s="63"/>
    </row>
    <row r="133" spans="1:12" ht="12.75">
      <c r="A133" s="8" t="s">
        <v>20</v>
      </c>
      <c r="B133">
        <v>6</v>
      </c>
      <c r="C133">
        <v>25</v>
      </c>
      <c r="D133" s="2">
        <f t="shared" si="5"/>
        <v>150</v>
      </c>
      <c r="E133">
        <f t="shared" si="6"/>
        <v>900</v>
      </c>
      <c r="F133">
        <f t="shared" si="7"/>
        <v>25</v>
      </c>
      <c r="J133" s="122"/>
      <c r="L133" s="63"/>
    </row>
    <row r="134" spans="1:12" ht="12.75">
      <c r="A134" s="8" t="s">
        <v>21</v>
      </c>
      <c r="B134">
        <v>0</v>
      </c>
      <c r="C134">
        <v>25</v>
      </c>
      <c r="D134" s="2">
        <f t="shared" si="5"/>
        <v>150</v>
      </c>
      <c r="E134">
        <f t="shared" si="6"/>
        <v>0</v>
      </c>
      <c r="F134">
        <f t="shared" si="7"/>
        <v>0</v>
      </c>
      <c r="J134" s="122"/>
      <c r="L134" s="63"/>
    </row>
    <row r="135" spans="1:12" ht="12.75">
      <c r="A135" s="8" t="s">
        <v>22</v>
      </c>
      <c r="B135">
        <v>6</v>
      </c>
      <c r="C135">
        <v>25</v>
      </c>
      <c r="D135" s="2">
        <f t="shared" si="5"/>
        <v>150</v>
      </c>
      <c r="E135">
        <f t="shared" si="6"/>
        <v>900</v>
      </c>
      <c r="F135">
        <f t="shared" si="7"/>
        <v>25</v>
      </c>
      <c r="J135" s="122"/>
      <c r="L135" s="63"/>
    </row>
    <row r="136" spans="1:12" ht="12.75">
      <c r="A136" s="8" t="s">
        <v>10</v>
      </c>
      <c r="B136">
        <v>0</v>
      </c>
      <c r="C136" s="43">
        <v>7</v>
      </c>
      <c r="D136" s="2">
        <f t="shared" si="5"/>
        <v>42</v>
      </c>
      <c r="E136" s="43">
        <f t="shared" si="6"/>
        <v>0</v>
      </c>
      <c r="F136">
        <f t="shared" si="7"/>
        <v>0</v>
      </c>
      <c r="J136" s="122"/>
      <c r="L136" s="63"/>
    </row>
    <row r="137" spans="1:12" ht="12.75">
      <c r="A137" s="8" t="s">
        <v>23</v>
      </c>
      <c r="B137">
        <v>0</v>
      </c>
      <c r="C137">
        <v>50</v>
      </c>
      <c r="D137" s="2">
        <f t="shared" si="5"/>
        <v>300</v>
      </c>
      <c r="E137">
        <f t="shared" si="6"/>
        <v>0</v>
      </c>
      <c r="F137">
        <f t="shared" si="7"/>
        <v>0</v>
      </c>
      <c r="J137" s="122"/>
      <c r="L137" s="63"/>
    </row>
    <row r="138" spans="1:12" ht="12.75">
      <c r="A138" s="46" t="s">
        <v>24</v>
      </c>
      <c r="B138">
        <v>6</v>
      </c>
      <c r="C138">
        <v>15</v>
      </c>
      <c r="D138" s="2">
        <f t="shared" si="5"/>
        <v>90</v>
      </c>
      <c r="E138">
        <f t="shared" si="6"/>
        <v>540</v>
      </c>
      <c r="F138">
        <f t="shared" si="7"/>
        <v>15</v>
      </c>
      <c r="J138" s="122"/>
      <c r="L138" s="63"/>
    </row>
    <row r="139" spans="1:12" ht="12.75">
      <c r="A139" s="46" t="s">
        <v>52</v>
      </c>
      <c r="B139">
        <f>F3*3</f>
        <v>18</v>
      </c>
      <c r="C139">
        <v>17</v>
      </c>
      <c r="D139" s="2">
        <f t="shared" si="5"/>
        <v>102</v>
      </c>
      <c r="E139">
        <f t="shared" si="6"/>
        <v>1836</v>
      </c>
      <c r="F139">
        <f t="shared" si="7"/>
        <v>51</v>
      </c>
      <c r="J139" s="122"/>
      <c r="L139" s="63"/>
    </row>
    <row r="140" spans="1:12" ht="12.75">
      <c r="A140" s="46" t="s">
        <v>25</v>
      </c>
      <c r="B140" s="43">
        <v>0</v>
      </c>
      <c r="C140" s="43">
        <v>5</v>
      </c>
      <c r="D140" s="2">
        <f t="shared" si="5"/>
        <v>30</v>
      </c>
      <c r="E140" s="43">
        <f t="shared" si="6"/>
        <v>0</v>
      </c>
      <c r="F140">
        <f t="shared" si="7"/>
        <v>0</v>
      </c>
      <c r="J140" s="122"/>
      <c r="L140" s="63"/>
    </row>
    <row r="141" spans="1:12" ht="12.75">
      <c r="A141" s="8" t="s">
        <v>173</v>
      </c>
      <c r="B141" s="67">
        <v>3</v>
      </c>
      <c r="C141" s="43">
        <v>28</v>
      </c>
      <c r="D141" s="2">
        <f t="shared" si="5"/>
        <v>168</v>
      </c>
      <c r="E141" s="43">
        <f t="shared" si="6"/>
        <v>504</v>
      </c>
      <c r="F141">
        <f t="shared" si="7"/>
        <v>14</v>
      </c>
      <c r="J141" s="122"/>
      <c r="L141" s="63"/>
    </row>
    <row r="142" spans="1:12" ht="12.75">
      <c r="A142" s="66" t="s">
        <v>172</v>
      </c>
      <c r="B142" s="67">
        <v>0</v>
      </c>
      <c r="C142" s="67">
        <v>30</v>
      </c>
      <c r="D142" s="4">
        <f t="shared" si="5"/>
        <v>180</v>
      </c>
      <c r="E142" s="67">
        <f t="shared" si="6"/>
        <v>0</v>
      </c>
      <c r="F142">
        <f t="shared" si="7"/>
        <v>0</v>
      </c>
      <c r="J142" s="122"/>
      <c r="L142" s="63"/>
    </row>
    <row r="143" spans="1:12" ht="12.75">
      <c r="A143" s="66" t="s">
        <v>159</v>
      </c>
      <c r="B143" s="67">
        <v>4</v>
      </c>
      <c r="C143" s="67">
        <v>28</v>
      </c>
      <c r="D143" s="4">
        <f>C143*$I$5*$D$2</f>
        <v>168</v>
      </c>
      <c r="E143" s="67">
        <f>B143*D143</f>
        <v>672</v>
      </c>
      <c r="F143">
        <f>E143/$I$5/$F$3</f>
        <v>18.666666666666668</v>
      </c>
      <c r="J143" s="122"/>
      <c r="L143" s="63"/>
    </row>
    <row r="144" spans="1:12" ht="12.75">
      <c r="A144" s="46" t="s">
        <v>84</v>
      </c>
      <c r="B144">
        <v>3</v>
      </c>
      <c r="C144">
        <v>15</v>
      </c>
      <c r="D144" s="2">
        <f>C144*$I$5</f>
        <v>90</v>
      </c>
      <c r="E144">
        <f>D144*B144</f>
        <v>270</v>
      </c>
      <c r="F144">
        <f>E144/$I$5/$F$3</f>
        <v>7.5</v>
      </c>
      <c r="J144" s="122"/>
      <c r="L144" s="63"/>
    </row>
    <row r="145" spans="1:12" ht="12.75">
      <c r="A145" s="46"/>
      <c r="D145" s="2"/>
      <c r="J145" s="122"/>
      <c r="L145" s="63"/>
    </row>
    <row r="146" spans="1:12" ht="12.75">
      <c r="A146" s="1" t="s">
        <v>46</v>
      </c>
      <c r="B146">
        <v>18</v>
      </c>
      <c r="D146" s="2"/>
      <c r="J146" s="122"/>
      <c r="L146" s="63"/>
    </row>
    <row r="147" spans="1:12" ht="12.75">
      <c r="A147" s="47" t="s">
        <v>47</v>
      </c>
      <c r="B147">
        <v>13</v>
      </c>
      <c r="C147">
        <v>5</v>
      </c>
      <c r="D147" s="2">
        <f>C147*$I$5*$D$2</f>
        <v>30</v>
      </c>
      <c r="E147">
        <f>D147*B147</f>
        <v>390</v>
      </c>
      <c r="F147">
        <f>E147/$I$5/$F$3</f>
        <v>10.833333333333334</v>
      </c>
      <c r="J147" s="122"/>
      <c r="L147" s="63"/>
    </row>
    <row r="148" spans="1:12" ht="12.75">
      <c r="A148" s="47" t="s">
        <v>48</v>
      </c>
      <c r="B148">
        <v>4</v>
      </c>
      <c r="C148">
        <v>3</v>
      </c>
      <c r="D148" s="2">
        <f>C148*$I$5*$D$2</f>
        <v>18</v>
      </c>
      <c r="E148">
        <f>D148*B148</f>
        <v>72</v>
      </c>
      <c r="F148">
        <f>E148/$I$5/$F$3</f>
        <v>2</v>
      </c>
      <c r="J148" s="122"/>
      <c r="L148" s="63"/>
    </row>
    <row r="149" spans="1:12" ht="12.75">
      <c r="A149" s="47" t="s">
        <v>49</v>
      </c>
      <c r="B149">
        <v>1</v>
      </c>
      <c r="C149">
        <v>40</v>
      </c>
      <c r="D149" s="2">
        <f>C149*$I$5*$D$2</f>
        <v>240</v>
      </c>
      <c r="E149">
        <f>D149*B149</f>
        <v>240</v>
      </c>
      <c r="F149">
        <f>E149/$I$5/$F$3</f>
        <v>6.666666666666667</v>
      </c>
      <c r="J149" s="122"/>
      <c r="L149" s="63"/>
    </row>
    <row r="150" spans="1:12" ht="12.75">
      <c r="A150" s="47" t="s">
        <v>122</v>
      </c>
      <c r="B150">
        <v>0</v>
      </c>
      <c r="C150">
        <v>80</v>
      </c>
      <c r="D150" s="2">
        <f>C150*$I$5*$D$2</f>
        <v>480</v>
      </c>
      <c r="E150">
        <f>D150*B150</f>
        <v>0</v>
      </c>
      <c r="F150">
        <f>E150/$I$5/$F$3</f>
        <v>0</v>
      </c>
      <c r="I150">
        <f>SUM(B147:B150)</f>
        <v>18</v>
      </c>
      <c r="J150" s="122"/>
      <c r="L150" s="63"/>
    </row>
    <row r="151" spans="4:12" ht="12.75">
      <c r="D151" s="2"/>
      <c r="J151" s="122"/>
      <c r="L151" s="63"/>
    </row>
    <row r="152" spans="1:12" ht="12.75">
      <c r="A152" s="1" t="s">
        <v>50</v>
      </c>
      <c r="B152">
        <v>1</v>
      </c>
      <c r="D152" s="2"/>
      <c r="J152" s="122"/>
      <c r="L152" s="63"/>
    </row>
    <row r="153" spans="1:12" ht="12.75">
      <c r="A153" s="47" t="s">
        <v>50</v>
      </c>
      <c r="C153">
        <v>15</v>
      </c>
      <c r="D153" s="2">
        <f>C153*$I$5*$D$2</f>
        <v>90</v>
      </c>
      <c r="E153">
        <f>D153*B152</f>
        <v>90</v>
      </c>
      <c r="F153">
        <f>E153/$I$5/$F$3</f>
        <v>2.5</v>
      </c>
      <c r="J153" s="122"/>
      <c r="L153" s="63"/>
    </row>
    <row r="154" spans="1:12" ht="12.75">
      <c r="A154" s="47" t="s">
        <v>1</v>
      </c>
      <c r="C154">
        <v>20</v>
      </c>
      <c r="D154" s="2">
        <f>C154*$I$5*$D$2</f>
        <v>120</v>
      </c>
      <c r="E154">
        <f>D154*B152</f>
        <v>120</v>
      </c>
      <c r="F154">
        <f>E154/$I$5/$F$3</f>
        <v>3.3333333333333335</v>
      </c>
      <c r="J154" s="122"/>
      <c r="L154" s="63"/>
    </row>
    <row r="155" spans="10:12" ht="12.75">
      <c r="J155" s="122"/>
      <c r="L155" s="63"/>
    </row>
    <row r="156" spans="1:12" ht="12.75">
      <c r="A156" s="1" t="s">
        <v>17</v>
      </c>
      <c r="B156">
        <f>I156*F3</f>
        <v>48</v>
      </c>
      <c r="D156" s="2"/>
      <c r="G156" t="s">
        <v>174</v>
      </c>
      <c r="I156">
        <v>8</v>
      </c>
      <c r="J156" s="122"/>
      <c r="L156" s="63"/>
    </row>
    <row r="157" spans="1:12" ht="12.75">
      <c r="A157" s="47" t="s">
        <v>27</v>
      </c>
      <c r="B157">
        <v>1</v>
      </c>
      <c r="C157">
        <v>15</v>
      </c>
      <c r="D157" s="2">
        <f>C157*$I$5</f>
        <v>90</v>
      </c>
      <c r="E157">
        <f>D157*B157</f>
        <v>90</v>
      </c>
      <c r="F157">
        <f aca="true" t="shared" si="8" ref="F157:F179">E157/$I$5/$F$3</f>
        <v>2.5</v>
      </c>
      <c r="J157" s="122"/>
      <c r="L157" s="63"/>
    </row>
    <row r="158" spans="1:12" ht="12.75">
      <c r="A158" s="47" t="s">
        <v>28</v>
      </c>
      <c r="B158">
        <v>2</v>
      </c>
      <c r="C158">
        <f>5*2</f>
        <v>10</v>
      </c>
      <c r="D158" s="2">
        <f>C158*$I$5</f>
        <v>60</v>
      </c>
      <c r="E158">
        <f>D158*B158</f>
        <v>120</v>
      </c>
      <c r="F158">
        <f t="shared" si="8"/>
        <v>3.3333333333333335</v>
      </c>
      <c r="J158" s="122"/>
      <c r="L158" s="63"/>
    </row>
    <row r="159" spans="1:12" ht="12.75">
      <c r="A159" s="47" t="s">
        <v>29</v>
      </c>
      <c r="B159">
        <v>2</v>
      </c>
      <c r="C159">
        <f>5*2</f>
        <v>10</v>
      </c>
      <c r="D159" s="2">
        <f>C159*$I$5</f>
        <v>60</v>
      </c>
      <c r="E159">
        <f>D159*B159</f>
        <v>120</v>
      </c>
      <c r="F159">
        <f t="shared" si="8"/>
        <v>3.3333333333333335</v>
      </c>
      <c r="J159" s="122"/>
      <c r="L159" s="63"/>
    </row>
    <row r="160" spans="1:12" ht="12.75">
      <c r="A160" s="47" t="s">
        <v>179</v>
      </c>
      <c r="B160">
        <v>3</v>
      </c>
      <c r="C160">
        <f>5*2</f>
        <v>10</v>
      </c>
      <c r="D160" s="2">
        <f>C160*$I$5</f>
        <v>60</v>
      </c>
      <c r="E160">
        <f>D160*B160</f>
        <v>180</v>
      </c>
      <c r="F160">
        <f t="shared" si="8"/>
        <v>5</v>
      </c>
      <c r="J160" s="122"/>
      <c r="L160" s="63"/>
    </row>
    <row r="161" spans="1:12" ht="12.75">
      <c r="A161" s="47" t="s">
        <v>34</v>
      </c>
      <c r="B161">
        <v>4</v>
      </c>
      <c r="D161" s="2">
        <v>100</v>
      </c>
      <c r="E161">
        <f>B161*D161</f>
        <v>400</v>
      </c>
      <c r="F161">
        <f t="shared" si="8"/>
        <v>11.111111111111112</v>
      </c>
      <c r="J161" s="122"/>
      <c r="L161" s="63"/>
    </row>
    <row r="162" spans="1:12" ht="12.75">
      <c r="A162" s="47" t="s">
        <v>31</v>
      </c>
      <c r="B162">
        <v>4</v>
      </c>
      <c r="C162">
        <v>15</v>
      </c>
      <c r="D162" s="2">
        <f aca="true" t="shared" si="9" ref="D162:D179">C162*$I$5</f>
        <v>90</v>
      </c>
      <c r="E162">
        <f>D162*B162</f>
        <v>360</v>
      </c>
      <c r="F162">
        <f t="shared" si="8"/>
        <v>10</v>
      </c>
      <c r="J162" s="122"/>
      <c r="L162" s="63"/>
    </row>
    <row r="163" spans="1:12" ht="12.75">
      <c r="A163" s="47" t="s">
        <v>32</v>
      </c>
      <c r="B163">
        <v>3</v>
      </c>
      <c r="C163">
        <v>15</v>
      </c>
      <c r="D163" s="2">
        <f t="shared" si="9"/>
        <v>90</v>
      </c>
      <c r="E163">
        <f>D163*B163</f>
        <v>270</v>
      </c>
      <c r="F163">
        <f t="shared" si="8"/>
        <v>7.5</v>
      </c>
      <c r="J163" s="122"/>
      <c r="L163" s="63"/>
    </row>
    <row r="164" spans="1:12" ht="12.75">
      <c r="A164" s="47" t="s">
        <v>88</v>
      </c>
      <c r="B164">
        <v>3</v>
      </c>
      <c r="C164">
        <v>15</v>
      </c>
      <c r="D164" s="2">
        <f t="shared" si="9"/>
        <v>90</v>
      </c>
      <c r="E164">
        <f>D164*B164</f>
        <v>270</v>
      </c>
      <c r="F164">
        <f t="shared" si="8"/>
        <v>7.5</v>
      </c>
      <c r="J164" s="122"/>
      <c r="L164" s="63"/>
    </row>
    <row r="165" spans="1:12" ht="12.75">
      <c r="A165" s="47" t="s">
        <v>53</v>
      </c>
      <c r="B165">
        <v>3</v>
      </c>
      <c r="C165">
        <f>7*2</f>
        <v>14</v>
      </c>
      <c r="D165" s="2">
        <f t="shared" si="9"/>
        <v>84</v>
      </c>
      <c r="E165">
        <f>D165*B165</f>
        <v>252</v>
      </c>
      <c r="F165">
        <f t="shared" si="8"/>
        <v>7</v>
      </c>
      <c r="J165" s="122"/>
      <c r="L165" s="63"/>
    </row>
    <row r="166" spans="1:12" ht="12.75">
      <c r="A166" s="47" t="s">
        <v>35</v>
      </c>
      <c r="B166">
        <v>0</v>
      </c>
      <c r="C166">
        <v>30</v>
      </c>
      <c r="D166" s="2">
        <f t="shared" si="9"/>
        <v>180</v>
      </c>
      <c r="E166">
        <f>B166*D166</f>
        <v>0</v>
      </c>
      <c r="F166">
        <f t="shared" si="8"/>
        <v>0</v>
      </c>
      <c r="J166" s="122"/>
      <c r="L166" s="63"/>
    </row>
    <row r="167" spans="1:12" ht="12.75">
      <c r="A167" s="47" t="s">
        <v>36</v>
      </c>
      <c r="B167">
        <v>0</v>
      </c>
      <c r="C167">
        <v>40</v>
      </c>
      <c r="D167" s="2">
        <f t="shared" si="9"/>
        <v>240</v>
      </c>
      <c r="E167">
        <f>B167*D167</f>
        <v>0</v>
      </c>
      <c r="F167">
        <f t="shared" si="8"/>
        <v>0</v>
      </c>
      <c r="J167" s="122"/>
      <c r="L167" s="63"/>
    </row>
    <row r="168" spans="1:12" ht="12.75">
      <c r="A168" s="8" t="s">
        <v>75</v>
      </c>
      <c r="B168">
        <v>4</v>
      </c>
      <c r="C168">
        <v>30</v>
      </c>
      <c r="D168" s="2">
        <f t="shared" si="9"/>
        <v>180</v>
      </c>
      <c r="E168">
        <f>B168*D168</f>
        <v>720</v>
      </c>
      <c r="F168">
        <f t="shared" si="8"/>
        <v>20</v>
      </c>
      <c r="J168" s="122"/>
      <c r="L168" s="63"/>
    </row>
    <row r="169" spans="1:12" ht="12.75">
      <c r="A169" s="8" t="s">
        <v>72</v>
      </c>
      <c r="B169">
        <v>3</v>
      </c>
      <c r="C169">
        <v>20</v>
      </c>
      <c r="D169" s="2">
        <f t="shared" si="9"/>
        <v>120</v>
      </c>
      <c r="E169">
        <f>B169*D169</f>
        <v>360</v>
      </c>
      <c r="F169">
        <f t="shared" si="8"/>
        <v>10</v>
      </c>
      <c r="J169" s="122"/>
      <c r="L169" s="63"/>
    </row>
    <row r="170" spans="1:12" ht="12.75">
      <c r="A170" s="47" t="s">
        <v>159</v>
      </c>
      <c r="B170">
        <v>0</v>
      </c>
      <c r="C170">
        <v>15</v>
      </c>
      <c r="D170" s="2">
        <f t="shared" si="9"/>
        <v>90</v>
      </c>
      <c r="E170">
        <f>B170*D170</f>
        <v>0</v>
      </c>
      <c r="F170">
        <f t="shared" si="8"/>
        <v>0</v>
      </c>
      <c r="J170" s="122"/>
      <c r="L170" s="63"/>
    </row>
    <row r="171" spans="1:12" ht="12.75">
      <c r="A171" s="47" t="s">
        <v>26</v>
      </c>
      <c r="B171">
        <v>2</v>
      </c>
      <c r="C171">
        <v>10</v>
      </c>
      <c r="D171" s="2">
        <f t="shared" si="9"/>
        <v>60</v>
      </c>
      <c r="E171">
        <f>D171*B171</f>
        <v>120</v>
      </c>
      <c r="F171">
        <f t="shared" si="8"/>
        <v>3.3333333333333335</v>
      </c>
      <c r="J171" s="122"/>
      <c r="L171" s="63"/>
    </row>
    <row r="172" spans="1:12" ht="12.75">
      <c r="A172" s="46" t="s">
        <v>326</v>
      </c>
      <c r="B172">
        <v>0</v>
      </c>
      <c r="C172">
        <v>30</v>
      </c>
      <c r="D172" s="2">
        <f t="shared" si="9"/>
        <v>180</v>
      </c>
      <c r="E172">
        <f>D172*B172</f>
        <v>0</v>
      </c>
      <c r="F172">
        <f t="shared" si="8"/>
        <v>0</v>
      </c>
      <c r="H172" t="s">
        <v>94</v>
      </c>
      <c r="I172">
        <f>SUM(B157:B162)+SUM(B166:B173)</f>
        <v>26</v>
      </c>
      <c r="J172" s="122"/>
      <c r="L172" s="63"/>
    </row>
    <row r="173" spans="1:12" ht="12.75">
      <c r="A173" s="8" t="s">
        <v>45</v>
      </c>
      <c r="B173">
        <v>1</v>
      </c>
      <c r="C173">
        <v>30</v>
      </c>
      <c r="D173" s="2">
        <f>C173*$I$5</f>
        <v>180</v>
      </c>
      <c r="E173">
        <f>D173*B173</f>
        <v>180</v>
      </c>
      <c r="F173">
        <f t="shared" si="8"/>
        <v>5</v>
      </c>
      <c r="H173" t="s">
        <v>95</v>
      </c>
      <c r="I173">
        <f>SUM(B174:B183)+SUM(B163:B165)</f>
        <v>17</v>
      </c>
      <c r="J173" s="122"/>
      <c r="L173" s="63"/>
    </row>
    <row r="174" spans="1:12" ht="12.75">
      <c r="A174" s="46" t="s">
        <v>124</v>
      </c>
      <c r="B174">
        <v>0</v>
      </c>
      <c r="C174">
        <v>12</v>
      </c>
      <c r="D174" s="2">
        <f>C174*$I$5</f>
        <v>72</v>
      </c>
      <c r="E174">
        <f>D174*$I$5*B174</f>
        <v>0</v>
      </c>
      <c r="F174">
        <f>E174/$I$5/$F$3</f>
        <v>0</v>
      </c>
      <c r="J174" s="122"/>
      <c r="L174" s="63"/>
    </row>
    <row r="175" spans="1:12" ht="12.75">
      <c r="A175" s="46" t="s">
        <v>125</v>
      </c>
      <c r="B175">
        <v>0</v>
      </c>
      <c r="C175">
        <v>12</v>
      </c>
      <c r="D175" s="2">
        <f>C175*$I$5</f>
        <v>72</v>
      </c>
      <c r="E175">
        <f>D175*$I$5*B175</f>
        <v>0</v>
      </c>
      <c r="F175">
        <f>E175/$I$5/$F$3</f>
        <v>0</v>
      </c>
      <c r="J175" s="122"/>
      <c r="L175" s="63"/>
    </row>
    <row r="176" spans="1:12" ht="12.75">
      <c r="A176" s="47" t="s">
        <v>171</v>
      </c>
      <c r="B176">
        <v>0</v>
      </c>
      <c r="C176">
        <v>15</v>
      </c>
      <c r="D176" s="2">
        <f t="shared" si="9"/>
        <v>90</v>
      </c>
      <c r="E176">
        <f>B176*D176</f>
        <v>0</v>
      </c>
      <c r="F176">
        <f t="shared" si="8"/>
        <v>0</v>
      </c>
      <c r="J176" s="122"/>
      <c r="L176" s="63"/>
    </row>
    <row r="177" spans="1:12" ht="12.75">
      <c r="A177" s="46" t="s">
        <v>89</v>
      </c>
      <c r="B177">
        <v>5</v>
      </c>
      <c r="C177">
        <v>15</v>
      </c>
      <c r="D177" s="2">
        <f t="shared" si="9"/>
        <v>90</v>
      </c>
      <c r="E177">
        <f aca="true" t="shared" si="10" ref="E177:E183">D177*B177</f>
        <v>450</v>
      </c>
      <c r="F177">
        <f t="shared" si="8"/>
        <v>12.5</v>
      </c>
      <c r="J177" s="122"/>
      <c r="L177" s="63"/>
    </row>
    <row r="178" spans="1:12" ht="12.75">
      <c r="A178" s="47" t="s">
        <v>33</v>
      </c>
      <c r="B178">
        <v>3</v>
      </c>
      <c r="C178">
        <f>15</f>
        <v>15</v>
      </c>
      <c r="D178" s="2">
        <f t="shared" si="9"/>
        <v>90</v>
      </c>
      <c r="E178">
        <f t="shared" si="10"/>
        <v>270</v>
      </c>
      <c r="F178">
        <f t="shared" si="8"/>
        <v>7.5</v>
      </c>
      <c r="J178" s="122"/>
      <c r="L178" s="63"/>
    </row>
    <row r="179" spans="1:12" ht="12.75">
      <c r="A179" s="8" t="s">
        <v>20</v>
      </c>
      <c r="B179">
        <v>0</v>
      </c>
      <c r="C179">
        <v>30</v>
      </c>
      <c r="D179" s="2">
        <f t="shared" si="9"/>
        <v>180</v>
      </c>
      <c r="E179">
        <f t="shared" si="10"/>
        <v>0</v>
      </c>
      <c r="F179">
        <f t="shared" si="8"/>
        <v>0</v>
      </c>
      <c r="J179" s="122"/>
      <c r="L179" s="63"/>
    </row>
    <row r="180" spans="1:12" ht="12.75">
      <c r="A180" s="46" t="s">
        <v>60</v>
      </c>
      <c r="B180">
        <v>0</v>
      </c>
      <c r="C180">
        <v>50</v>
      </c>
      <c r="D180" s="2">
        <f>C180*$I$5</f>
        <v>300</v>
      </c>
      <c r="E180">
        <f t="shared" si="10"/>
        <v>0</v>
      </c>
      <c r="F180">
        <f>E180/$I$5/$F$3</f>
        <v>0</v>
      </c>
      <c r="J180" s="122"/>
      <c r="L180" s="63"/>
    </row>
    <row r="181" spans="1:12" ht="12.75">
      <c r="A181" s="46" t="s">
        <v>123</v>
      </c>
      <c r="B181">
        <v>0</v>
      </c>
      <c r="C181">
        <v>50</v>
      </c>
      <c r="D181" s="2">
        <f>C181*$I$5</f>
        <v>300</v>
      </c>
      <c r="E181">
        <f t="shared" si="10"/>
        <v>0</v>
      </c>
      <c r="F181">
        <f>E181/$I$5/$F$3</f>
        <v>0</v>
      </c>
      <c r="J181" s="122"/>
      <c r="L181" s="63"/>
    </row>
    <row r="182" spans="1:10" ht="12.75">
      <c r="A182" s="46" t="s">
        <v>22</v>
      </c>
      <c r="B182">
        <v>0</v>
      </c>
      <c r="C182">
        <v>20</v>
      </c>
      <c r="D182" s="2">
        <f>C182*$I$5</f>
        <v>120</v>
      </c>
      <c r="E182">
        <f t="shared" si="10"/>
        <v>0</v>
      </c>
      <c r="F182">
        <f>E182/$I$5/$F$3</f>
        <v>0</v>
      </c>
      <c r="J182" s="122"/>
    </row>
    <row r="183" spans="1:10" ht="12.75">
      <c r="A183" s="46" t="s">
        <v>21</v>
      </c>
      <c r="B183">
        <v>0</v>
      </c>
      <c r="C183">
        <v>15</v>
      </c>
      <c r="D183" s="2">
        <f>C183*$I$5</f>
        <v>90</v>
      </c>
      <c r="E183">
        <f t="shared" si="10"/>
        <v>0</v>
      </c>
      <c r="F183">
        <f>E183/$I$5/$F$3</f>
        <v>0</v>
      </c>
      <c r="J183" s="122"/>
    </row>
    <row r="184" spans="1:10" ht="12.75">
      <c r="A184" s="43"/>
      <c r="B184">
        <f>SUM(B157:B183)</f>
        <v>43</v>
      </c>
      <c r="D184" s="2"/>
      <c r="J184" s="122"/>
    </row>
    <row r="185" spans="1:10" ht="12.75">
      <c r="A185" s="39" t="s">
        <v>11</v>
      </c>
      <c r="D185" s="2"/>
      <c r="J185" s="122"/>
    </row>
    <row r="186" spans="1:10" ht="12.75">
      <c r="A186" s="46" t="s">
        <v>37</v>
      </c>
      <c r="B186">
        <v>0</v>
      </c>
      <c r="D186">
        <v>30</v>
      </c>
      <c r="E186">
        <f>B186*D186</f>
        <v>0</v>
      </c>
      <c r="F186">
        <f aca="true" t="shared" si="11" ref="F186:F196">E186/$I$5/$F$3</f>
        <v>0</v>
      </c>
      <c r="J186" s="122"/>
    </row>
    <row r="187" spans="1:10" ht="12.75">
      <c r="A187" s="46" t="s">
        <v>38</v>
      </c>
      <c r="B187">
        <v>0</v>
      </c>
      <c r="D187">
        <v>250</v>
      </c>
      <c r="E187">
        <f>D187*B187</f>
        <v>0</v>
      </c>
      <c r="F187">
        <f t="shared" si="11"/>
        <v>0</v>
      </c>
      <c r="J187" s="122"/>
    </row>
    <row r="188" spans="1:10" ht="12.75">
      <c r="A188" s="46" t="s">
        <v>91</v>
      </c>
      <c r="B188">
        <v>0</v>
      </c>
      <c r="D188">
        <v>250</v>
      </c>
      <c r="E188">
        <f>D188*B188</f>
        <v>0</v>
      </c>
      <c r="F188">
        <f t="shared" si="11"/>
        <v>0</v>
      </c>
      <c r="J188" s="122"/>
    </row>
    <row r="189" spans="1:10" ht="12.75">
      <c r="A189" s="46" t="s">
        <v>39</v>
      </c>
      <c r="B189">
        <v>2</v>
      </c>
      <c r="D189">
        <v>40</v>
      </c>
      <c r="E189">
        <f>D189*B189</f>
        <v>80</v>
      </c>
      <c r="F189">
        <f t="shared" si="11"/>
        <v>2.2222222222222223</v>
      </c>
      <c r="J189" s="122"/>
    </row>
    <row r="190" spans="1:10" ht="12.75">
      <c r="A190" s="46" t="s">
        <v>40</v>
      </c>
      <c r="B190">
        <v>6</v>
      </c>
      <c r="D190">
        <v>55</v>
      </c>
      <c r="E190">
        <f aca="true" t="shared" si="12" ref="E190:E195">B190*D190</f>
        <v>330</v>
      </c>
      <c r="F190">
        <f t="shared" si="11"/>
        <v>9.166666666666666</v>
      </c>
      <c r="J190" s="122"/>
    </row>
    <row r="191" spans="1:10" ht="12.75">
      <c r="A191" s="46" t="s">
        <v>41</v>
      </c>
      <c r="B191">
        <f>F3*2</f>
        <v>12</v>
      </c>
      <c r="C191">
        <v>7</v>
      </c>
      <c r="D191">
        <f>C191*$I$5</f>
        <v>42</v>
      </c>
      <c r="E191">
        <f t="shared" si="12"/>
        <v>504</v>
      </c>
      <c r="F191">
        <f t="shared" si="11"/>
        <v>14</v>
      </c>
      <c r="J191" s="122"/>
    </row>
    <row r="192" spans="1:10" ht="12.75">
      <c r="A192" s="46" t="s">
        <v>121</v>
      </c>
      <c r="B192">
        <v>0</v>
      </c>
      <c r="C192">
        <v>0</v>
      </c>
      <c r="D192">
        <v>100</v>
      </c>
      <c r="E192">
        <f t="shared" si="12"/>
        <v>0</v>
      </c>
      <c r="F192">
        <f t="shared" si="11"/>
        <v>0</v>
      </c>
      <c r="J192" s="122"/>
    </row>
    <row r="193" spans="1:10" ht="12.75">
      <c r="A193" s="46" t="s">
        <v>3</v>
      </c>
      <c r="B193">
        <f>F3*3</f>
        <v>18</v>
      </c>
      <c r="C193">
        <f>5*3</f>
        <v>15</v>
      </c>
      <c r="D193">
        <f>C193*$I$5</f>
        <v>90</v>
      </c>
      <c r="E193">
        <f t="shared" si="12"/>
        <v>1620</v>
      </c>
      <c r="F193">
        <f t="shared" si="11"/>
        <v>45</v>
      </c>
      <c r="J193" s="122"/>
    </row>
    <row r="194" spans="1:10" ht="12.75">
      <c r="A194" s="46" t="s">
        <v>11</v>
      </c>
      <c r="B194">
        <v>0</v>
      </c>
      <c r="D194">
        <v>150</v>
      </c>
      <c r="E194">
        <f t="shared" si="12"/>
        <v>0</v>
      </c>
      <c r="F194">
        <f t="shared" si="11"/>
        <v>0</v>
      </c>
      <c r="J194" s="122"/>
    </row>
    <row r="195" spans="1:10" ht="12.75">
      <c r="A195" s="46" t="s">
        <v>42</v>
      </c>
      <c r="B195">
        <v>0</v>
      </c>
      <c r="D195">
        <v>10</v>
      </c>
      <c r="E195">
        <f t="shared" si="12"/>
        <v>0</v>
      </c>
      <c r="F195">
        <f t="shared" si="11"/>
        <v>0</v>
      </c>
      <c r="J195" s="122"/>
    </row>
    <row r="196" spans="1:10" ht="12.75">
      <c r="A196" s="47" t="s">
        <v>43</v>
      </c>
      <c r="B196">
        <v>0</v>
      </c>
      <c r="C196">
        <v>5</v>
      </c>
      <c r="D196">
        <f>C196*$I$5</f>
        <v>30</v>
      </c>
      <c r="E196">
        <f>D196*B196</f>
        <v>0</v>
      </c>
      <c r="F196">
        <f t="shared" si="11"/>
        <v>0</v>
      </c>
      <c r="J196" s="122"/>
    </row>
    <row r="197" spans="1:10" ht="12.75">
      <c r="A197" s="121" t="s">
        <v>319</v>
      </c>
      <c r="B197" s="2">
        <v>0</v>
      </c>
      <c r="C197" s="2">
        <v>37.5</v>
      </c>
      <c r="D197" s="2">
        <f>C197*$I$5</f>
        <v>225</v>
      </c>
      <c r="E197" s="2">
        <f>D197*B197</f>
        <v>0</v>
      </c>
      <c r="F197" s="2">
        <f>E197/$I$5/$F$3</f>
        <v>0</v>
      </c>
      <c r="J197" s="122"/>
    </row>
    <row r="198" spans="1:6" ht="12.75">
      <c r="A198" s="47" t="s">
        <v>120</v>
      </c>
      <c r="B198">
        <v>2</v>
      </c>
      <c r="C198">
        <v>20</v>
      </c>
      <c r="D198">
        <f>C198*$I$5</f>
        <v>120</v>
      </c>
      <c r="E198">
        <f>D198*B198</f>
        <v>240</v>
      </c>
      <c r="F198">
        <f>E198/$I$5/$F$3</f>
        <v>6.666666666666667</v>
      </c>
    </row>
    <row r="199" spans="1:6" ht="12.75">
      <c r="A199" s="8" t="s">
        <v>304</v>
      </c>
      <c r="B199">
        <v>0</v>
      </c>
      <c r="C199">
        <v>25</v>
      </c>
      <c r="D199">
        <f>C199*$I$5</f>
        <v>150</v>
      </c>
      <c r="E199">
        <f>D199*B199</f>
        <v>0</v>
      </c>
      <c r="F199">
        <f>E199/$I$5/$F$3</f>
        <v>0</v>
      </c>
    </row>
    <row r="200" spans="1:6" ht="12.75">
      <c r="A200" s="47" t="s">
        <v>209</v>
      </c>
      <c r="B200">
        <v>0</v>
      </c>
      <c r="D200">
        <v>500</v>
      </c>
      <c r="E200">
        <f>D200*B200</f>
        <v>0</v>
      </c>
      <c r="F200">
        <f>E200/$I$5/$F$3</f>
        <v>0</v>
      </c>
    </row>
    <row r="202" ht="18">
      <c r="E202" s="9">
        <f>SUM(E5:E200)</f>
        <v>21552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2"/>
  <sheetViews>
    <sheetView zoomScale="85" zoomScaleNormal="85" zoomScalePageLayoutView="0" workbookViewId="0" topLeftCell="A1">
      <pane ySplit="3" topLeftCell="BM133" activePane="bottomLeft" state="frozen"/>
      <selection pane="topLeft" activeCell="A1" sqref="A1"/>
      <selection pane="bottomLeft" activeCell="C147" sqref="C147"/>
    </sheetView>
  </sheetViews>
  <sheetFormatPr defaultColWidth="9.00390625" defaultRowHeight="12.75"/>
  <cols>
    <col min="1" max="1" width="15.00390625" style="0" customWidth="1"/>
    <col min="2" max="2" width="11.00390625" style="0" customWidth="1"/>
    <col min="3" max="4" width="9.375" style="0" customWidth="1"/>
    <col min="6" max="6" width="9.625" style="0" bestFit="1" customWidth="1"/>
    <col min="7" max="7" width="7.625" style="0" customWidth="1"/>
    <col min="8" max="8" width="3.125" style="0" customWidth="1"/>
    <col min="10" max="10" width="9.125" style="63" customWidth="1"/>
    <col min="11" max="11" width="16.375" style="0" customWidth="1"/>
    <col min="12" max="12" width="13.625" style="0" bestFit="1" customWidth="1"/>
    <col min="15" max="15" width="21.125" style="0" customWidth="1"/>
    <col min="16" max="16" width="13.625" style="0" customWidth="1"/>
    <col min="17" max="17" width="15.125" style="0" customWidth="1"/>
    <col min="18" max="18" width="10.375" style="0" customWidth="1"/>
    <col min="20" max="20" width="12.75390625" style="0" customWidth="1"/>
    <col min="21" max="21" width="11.25390625" style="0" customWidth="1"/>
    <col min="22" max="22" width="15.625" style="0" customWidth="1"/>
  </cols>
  <sheetData>
    <row r="1" spans="4:22" ht="18.75" thickBot="1">
      <c r="D1" s="9" t="s">
        <v>295</v>
      </c>
      <c r="E1" s="10"/>
      <c r="F1" s="10"/>
      <c r="I1">
        <f>SUM(F6:F200)</f>
        <v>600.9999999999999</v>
      </c>
      <c r="J1" s="122"/>
      <c r="K1" s="13" t="s">
        <v>55</v>
      </c>
      <c r="L1" s="22" t="s">
        <v>59</v>
      </c>
      <c r="M1" s="17">
        <f>SUM(L:L)</f>
        <v>10782</v>
      </c>
      <c r="N1" s="17">
        <f>M1/F3/$I$5</f>
        <v>599</v>
      </c>
      <c r="O1" s="18" t="s">
        <v>62</v>
      </c>
      <c r="P1" s="9" t="s">
        <v>59</v>
      </c>
      <c r="Q1" s="19">
        <f>SUM(P6:P82)</f>
        <v>10782</v>
      </c>
      <c r="R1" s="17">
        <f>Q1/$I$5/F3</f>
        <v>599</v>
      </c>
      <c r="S1" s="20" t="s">
        <v>62</v>
      </c>
      <c r="T1" s="21"/>
      <c r="U1">
        <f>SUBTOTAL(9,P:P)</f>
        <v>36306</v>
      </c>
      <c r="V1" s="36">
        <f>SUBTOTAL(9,U:U)</f>
        <v>0</v>
      </c>
    </row>
    <row r="2" spans="1:22" ht="18.75" thickBot="1">
      <c r="A2" t="s">
        <v>119</v>
      </c>
      <c r="D2" s="54">
        <v>1</v>
      </c>
      <c r="E2" s="10"/>
      <c r="F2" s="10"/>
      <c r="G2">
        <f>E202</f>
        <v>10818</v>
      </c>
      <c r="I2">
        <f>E202/F3/I5</f>
        <v>601</v>
      </c>
      <c r="J2" s="122"/>
      <c r="K2" s="13"/>
      <c r="L2" s="53"/>
      <c r="M2" s="2"/>
      <c r="N2" s="2"/>
      <c r="O2" s="3"/>
      <c r="P2" s="9"/>
      <c r="Q2" s="2" t="s">
        <v>130</v>
      </c>
      <c r="R2" s="17">
        <f>P87/$I$5/F3</f>
        <v>709</v>
      </c>
      <c r="S2" s="20" t="s">
        <v>62</v>
      </c>
      <c r="T2" s="2"/>
      <c r="V2" s="36"/>
    </row>
    <row r="3" spans="2:10" ht="13.5" thickBot="1">
      <c r="B3" s="1"/>
      <c r="E3" s="39" t="s">
        <v>76</v>
      </c>
      <c r="F3" s="39">
        <v>3</v>
      </c>
      <c r="H3" s="39"/>
      <c r="J3" s="122"/>
    </row>
    <row r="4" spans="1:21" ht="60.75" customHeight="1">
      <c r="A4" s="2"/>
      <c r="B4" s="1" t="s">
        <v>44</v>
      </c>
      <c r="C4" s="11" t="s">
        <v>78</v>
      </c>
      <c r="D4" s="11" t="s">
        <v>68</v>
      </c>
      <c r="E4" s="11" t="s">
        <v>51</v>
      </c>
      <c r="F4" s="11" t="s">
        <v>69</v>
      </c>
      <c r="G4" s="11"/>
      <c r="H4" s="11"/>
      <c r="I4" s="11" t="s">
        <v>54</v>
      </c>
      <c r="J4" s="123"/>
      <c r="O4" s="23"/>
      <c r="P4" s="24" t="s">
        <v>65</v>
      </c>
      <c r="Q4" s="24" t="s">
        <v>70</v>
      </c>
      <c r="R4" s="25" t="s">
        <v>66</v>
      </c>
      <c r="S4" s="26"/>
      <c r="T4" s="25" t="s">
        <v>64</v>
      </c>
      <c r="U4" s="27" t="s">
        <v>67</v>
      </c>
    </row>
    <row r="5" spans="1:21" ht="12.75">
      <c r="A5" s="3" t="s">
        <v>0</v>
      </c>
      <c r="B5" s="2"/>
      <c r="D5" s="2"/>
      <c r="E5" s="4"/>
      <c r="I5" s="1">
        <v>6</v>
      </c>
      <c r="J5" s="122"/>
      <c r="K5" s="1" t="s">
        <v>57</v>
      </c>
      <c r="O5" s="28"/>
      <c r="P5" s="2"/>
      <c r="Q5" s="2"/>
      <c r="R5" s="2"/>
      <c r="S5" s="2"/>
      <c r="T5" s="2"/>
      <c r="U5" s="34"/>
    </row>
    <row r="6" spans="1:21" ht="15">
      <c r="A6" s="7" t="s">
        <v>0</v>
      </c>
      <c r="B6" s="2"/>
      <c r="C6" s="2">
        <v>50</v>
      </c>
      <c r="D6" s="2">
        <f>C6*$I$5*$D$2</f>
        <v>300</v>
      </c>
      <c r="E6" s="4">
        <f>D6*B5</f>
        <v>0</v>
      </c>
      <c r="F6">
        <f>E6/$I$5/$F$3</f>
        <v>0</v>
      </c>
      <c r="I6" s="39"/>
      <c r="J6" s="122"/>
      <c r="K6" s="14" t="s">
        <v>0</v>
      </c>
      <c r="L6">
        <f>E6</f>
        <v>0</v>
      </c>
      <c r="O6" s="29" t="s">
        <v>0</v>
      </c>
      <c r="P6" s="30">
        <f>L6</f>
        <v>0</v>
      </c>
      <c r="Q6" s="2"/>
      <c r="R6" s="7"/>
      <c r="S6" s="2"/>
      <c r="T6" s="2"/>
      <c r="U6" s="71"/>
    </row>
    <row r="7" spans="1:21" ht="15">
      <c r="A7" s="7" t="s">
        <v>1</v>
      </c>
      <c r="B7" s="2"/>
      <c r="C7" s="2">
        <v>20</v>
      </c>
      <c r="D7" s="2">
        <f>C7*$I$5*$D$2</f>
        <v>120</v>
      </c>
      <c r="E7" s="4">
        <f>D7*B5</f>
        <v>0</v>
      </c>
      <c r="F7">
        <f>E7/$I$5/$F$3</f>
        <v>0</v>
      </c>
      <c r="J7" s="122"/>
      <c r="K7" s="14" t="s">
        <v>4</v>
      </c>
      <c r="L7">
        <f>E13</f>
        <v>0</v>
      </c>
      <c r="O7" s="29" t="s">
        <v>4</v>
      </c>
      <c r="P7" s="30">
        <f>L7+L38</f>
        <v>360</v>
      </c>
      <c r="Q7" s="30"/>
      <c r="R7" s="7"/>
      <c r="S7" s="2"/>
      <c r="T7" s="2"/>
      <c r="U7" s="71"/>
    </row>
    <row r="8" spans="1:21" ht="15">
      <c r="A8" s="7" t="s">
        <v>2</v>
      </c>
      <c r="B8" s="2"/>
      <c r="C8" s="2">
        <v>5</v>
      </c>
      <c r="D8" s="2">
        <f>C8*$I$5*$D$2</f>
        <v>30</v>
      </c>
      <c r="E8" s="4">
        <f>D8*B5</f>
        <v>0</v>
      </c>
      <c r="F8">
        <f>E8/$I$5/$F$3</f>
        <v>0</v>
      </c>
      <c r="J8" s="122"/>
      <c r="K8" s="14" t="s">
        <v>6</v>
      </c>
      <c r="L8">
        <f>E20</f>
        <v>270</v>
      </c>
      <c r="O8" s="29" t="s">
        <v>6</v>
      </c>
      <c r="P8" s="30">
        <f>L8+L29</f>
        <v>270</v>
      </c>
      <c r="Q8" s="30"/>
      <c r="R8" s="7"/>
      <c r="S8" s="2"/>
      <c r="T8" s="2"/>
      <c r="U8" s="71"/>
    </row>
    <row r="9" spans="1:21" ht="15">
      <c r="A9" s="7" t="s">
        <v>3</v>
      </c>
      <c r="B9" s="2"/>
      <c r="C9" s="2">
        <v>15</v>
      </c>
      <c r="D9" s="2">
        <f>C9*$I$5*$D$2</f>
        <v>90</v>
      </c>
      <c r="E9" s="4">
        <f>D9*B5</f>
        <v>0</v>
      </c>
      <c r="F9">
        <f>E9/$I$5/$F$3</f>
        <v>0</v>
      </c>
      <c r="J9" s="122"/>
      <c r="K9" t="s">
        <v>7</v>
      </c>
      <c r="L9">
        <f>E27</f>
        <v>0</v>
      </c>
      <c r="O9" s="31" t="s">
        <v>7</v>
      </c>
      <c r="P9" s="30">
        <f>L9</f>
        <v>0</v>
      </c>
      <c r="Q9" s="30"/>
      <c r="R9" s="7"/>
      <c r="S9" s="2"/>
      <c r="T9" s="2"/>
      <c r="U9" s="71"/>
    </row>
    <row r="10" spans="1:21" ht="15">
      <c r="A10" s="8" t="s">
        <v>10</v>
      </c>
      <c r="C10">
        <v>6</v>
      </c>
      <c r="D10" s="2">
        <f>C10*$I$5*$D$2</f>
        <v>36</v>
      </c>
      <c r="E10">
        <f>D10*B5</f>
        <v>0</v>
      </c>
      <c r="F10">
        <f>E10/$I$5/$F$3</f>
        <v>0</v>
      </c>
      <c r="J10" s="122"/>
      <c r="K10" s="15" t="s">
        <v>79</v>
      </c>
      <c r="L10">
        <f>E34</f>
        <v>0</v>
      </c>
      <c r="O10" s="29" t="s">
        <v>79</v>
      </c>
      <c r="P10" s="30">
        <f>L10</f>
        <v>0</v>
      </c>
      <c r="Q10" s="30"/>
      <c r="R10" s="7"/>
      <c r="S10" s="2"/>
      <c r="T10" s="4"/>
      <c r="U10" s="71"/>
    </row>
    <row r="11" spans="10:21" ht="15">
      <c r="J11" s="122"/>
      <c r="K11" s="15" t="s">
        <v>163</v>
      </c>
      <c r="L11">
        <f>E41</f>
        <v>300</v>
      </c>
      <c r="O11" s="32" t="s">
        <v>163</v>
      </c>
      <c r="P11" s="30">
        <f>L11</f>
        <v>300</v>
      </c>
      <c r="Q11" s="2"/>
      <c r="R11" s="7"/>
      <c r="S11" s="2"/>
      <c r="T11" s="4"/>
      <c r="U11" s="71"/>
    </row>
    <row r="12" spans="1:21" ht="15">
      <c r="A12" s="3" t="s">
        <v>4</v>
      </c>
      <c r="B12" s="2"/>
      <c r="D12" s="2"/>
      <c r="E12" s="4"/>
      <c r="J12" s="122"/>
      <c r="K12" s="15" t="s">
        <v>8</v>
      </c>
      <c r="L12">
        <f>E52</f>
        <v>0</v>
      </c>
      <c r="O12" s="32" t="s">
        <v>80</v>
      </c>
      <c r="P12" s="40">
        <f>L13</f>
        <v>0</v>
      </c>
      <c r="Q12" s="30"/>
      <c r="R12" s="7"/>
      <c r="S12" s="2"/>
      <c r="T12" s="4"/>
      <c r="U12" s="71"/>
    </row>
    <row r="13" spans="1:21" ht="15">
      <c r="A13" s="7" t="s">
        <v>4</v>
      </c>
      <c r="B13" s="2"/>
      <c r="C13" s="2">
        <v>50</v>
      </c>
      <c r="D13" s="2">
        <f>C13*$I$5*$D$2</f>
        <v>300</v>
      </c>
      <c r="E13" s="4">
        <f>D13*B12</f>
        <v>0</v>
      </c>
      <c r="F13">
        <f>E13/$I$5/$F$3</f>
        <v>0</v>
      </c>
      <c r="J13" s="122"/>
      <c r="K13" s="15" t="s">
        <v>80</v>
      </c>
      <c r="L13">
        <f>E48</f>
        <v>0</v>
      </c>
      <c r="O13" s="32" t="s">
        <v>8</v>
      </c>
      <c r="P13" s="30">
        <f>L12+L20</f>
        <v>390</v>
      </c>
      <c r="Q13" s="30"/>
      <c r="R13" s="7"/>
      <c r="S13" s="2"/>
      <c r="T13" s="2"/>
      <c r="U13" s="71"/>
    </row>
    <row r="14" spans="1:21" ht="15">
      <c r="A14" s="7" t="s">
        <v>1</v>
      </c>
      <c r="B14" s="2"/>
      <c r="C14" s="4">
        <v>20</v>
      </c>
      <c r="D14" s="2">
        <f>C14*$I$5*$D$2</f>
        <v>120</v>
      </c>
      <c r="E14" s="4">
        <f>D14*B12</f>
        <v>0</v>
      </c>
      <c r="F14">
        <f>E14/$I$5/$F$3</f>
        <v>0</v>
      </c>
      <c r="J14" s="122"/>
      <c r="K14" s="14" t="s">
        <v>1</v>
      </c>
      <c r="L14">
        <f>E7+E14+E21+E28+E35+E42+E53+E49+E76+E59+E154</f>
        <v>240</v>
      </c>
      <c r="O14" s="29" t="s">
        <v>1</v>
      </c>
      <c r="P14" s="30">
        <f>L14</f>
        <v>240</v>
      </c>
      <c r="Q14" s="2"/>
      <c r="R14" s="7"/>
      <c r="S14" s="2"/>
      <c r="T14" s="2"/>
      <c r="U14" s="71"/>
    </row>
    <row r="15" spans="1:21" ht="15">
      <c r="A15" s="7" t="s">
        <v>2</v>
      </c>
      <c r="B15" s="2"/>
      <c r="C15" s="2">
        <v>5</v>
      </c>
      <c r="D15" s="2">
        <f>C15*$I$5*$D$2</f>
        <v>30</v>
      </c>
      <c r="E15" s="4">
        <f>D15*B12</f>
        <v>0</v>
      </c>
      <c r="F15">
        <f>E15/$I$5/$F$3</f>
        <v>0</v>
      </c>
      <c r="J15" s="122"/>
      <c r="K15" s="15" t="s">
        <v>2</v>
      </c>
      <c r="L15">
        <f>E8+E15+E22+E29+E36+E43</f>
        <v>60</v>
      </c>
      <c r="O15" s="32" t="s">
        <v>2</v>
      </c>
      <c r="P15" s="40">
        <f>L15</f>
        <v>60</v>
      </c>
      <c r="Q15" s="30"/>
      <c r="R15" s="7"/>
      <c r="S15" s="2"/>
      <c r="T15" s="4"/>
      <c r="U15" s="71"/>
    </row>
    <row r="16" spans="1:21" ht="15">
      <c r="A16" s="7" t="s">
        <v>3</v>
      </c>
      <c r="B16" s="2"/>
      <c r="C16" s="2">
        <v>15</v>
      </c>
      <c r="D16" s="2">
        <f>C16*$I$5*$D$2</f>
        <v>90</v>
      </c>
      <c r="E16" s="4">
        <f>D16*B12</f>
        <v>0</v>
      </c>
      <c r="F16">
        <f>E16/$I$5/$F$3</f>
        <v>0</v>
      </c>
      <c r="J16" s="122"/>
      <c r="K16" s="15" t="s">
        <v>3</v>
      </c>
      <c r="L16">
        <f>E9+E16+E23+E30+E54+E37+E44</f>
        <v>180</v>
      </c>
      <c r="O16" s="32" t="s">
        <v>3</v>
      </c>
      <c r="P16" s="30">
        <f>L16+L94</f>
        <v>990</v>
      </c>
      <c r="Q16" s="7" t="s">
        <v>180</v>
      </c>
      <c r="R16" s="2">
        <f>L16</f>
        <v>180</v>
      </c>
      <c r="S16" s="7" t="s">
        <v>181</v>
      </c>
      <c r="T16" s="2">
        <f>L94</f>
        <v>810</v>
      </c>
      <c r="U16" s="71"/>
    </row>
    <row r="17" spans="1:21" ht="15">
      <c r="A17" s="8" t="s">
        <v>10</v>
      </c>
      <c r="C17">
        <v>6</v>
      </c>
      <c r="D17" s="2">
        <f>C17*$I$5*$D$2</f>
        <v>36</v>
      </c>
      <c r="E17">
        <f>D17*B12</f>
        <v>0</v>
      </c>
      <c r="F17">
        <f>E17/$I$5/$F$3</f>
        <v>0</v>
      </c>
      <c r="J17" s="122"/>
      <c r="K17" t="s">
        <v>170</v>
      </c>
      <c r="L17">
        <f>E58</f>
        <v>0</v>
      </c>
      <c r="O17" s="32" t="s">
        <v>182</v>
      </c>
      <c r="P17" s="30">
        <f>L17</f>
        <v>0</v>
      </c>
      <c r="Q17" s="2"/>
      <c r="R17" s="2"/>
      <c r="S17" s="2"/>
      <c r="T17" s="2"/>
      <c r="U17" s="71"/>
    </row>
    <row r="18" spans="10:21" ht="15">
      <c r="J18" s="122"/>
      <c r="O18" s="32" t="s">
        <v>13</v>
      </c>
      <c r="P18" s="30">
        <f>L21</f>
        <v>390</v>
      </c>
      <c r="Q18" s="30"/>
      <c r="R18" s="14"/>
      <c r="S18" s="2"/>
      <c r="T18" s="2"/>
      <c r="U18" s="71"/>
    </row>
    <row r="19" spans="1:21" ht="15">
      <c r="A19" s="5" t="s">
        <v>5</v>
      </c>
      <c r="B19" s="2">
        <v>1</v>
      </c>
      <c r="D19" s="2"/>
      <c r="E19" s="4"/>
      <c r="J19" s="122"/>
      <c r="K19" s="1" t="s">
        <v>58</v>
      </c>
      <c r="O19" s="32" t="s">
        <v>12</v>
      </c>
      <c r="P19" s="30">
        <f>L22</f>
        <v>0</v>
      </c>
      <c r="Q19" s="30"/>
      <c r="R19" s="7"/>
      <c r="S19" s="2"/>
      <c r="T19" s="2"/>
      <c r="U19" s="71"/>
    </row>
    <row r="20" spans="1:21" ht="15">
      <c r="A20" s="7" t="s">
        <v>6</v>
      </c>
      <c r="B20" s="2"/>
      <c r="C20" s="2">
        <v>45</v>
      </c>
      <c r="D20" s="2">
        <f>C20*$I$5*$D$2</f>
        <v>270</v>
      </c>
      <c r="E20" s="4">
        <f>D20*B19</f>
        <v>270</v>
      </c>
      <c r="F20">
        <f>E20/$I$5/$F$3</f>
        <v>15</v>
      </c>
      <c r="J20" s="122"/>
      <c r="K20" s="15" t="s">
        <v>8</v>
      </c>
      <c r="L20">
        <f>E69+E87+E92+E106+E99</f>
        <v>390</v>
      </c>
      <c r="O20" s="32" t="s">
        <v>166</v>
      </c>
      <c r="P20" s="30">
        <f>L23</f>
        <v>360</v>
      </c>
      <c r="Q20" s="2"/>
      <c r="R20" s="2"/>
      <c r="S20" s="2"/>
      <c r="T20" s="2"/>
      <c r="U20" s="71"/>
    </row>
    <row r="21" spans="1:21" ht="15">
      <c r="A21" s="7" t="s">
        <v>1</v>
      </c>
      <c r="B21" s="2"/>
      <c r="C21" s="4">
        <v>20</v>
      </c>
      <c r="D21" s="2">
        <f>C21*$I$5*$D$2</f>
        <v>120</v>
      </c>
      <c r="E21" s="4">
        <f>D21*B19</f>
        <v>120</v>
      </c>
      <c r="F21">
        <f>E21/$I$5/$F$3</f>
        <v>6.666666666666667</v>
      </c>
      <c r="J21" s="122"/>
      <c r="K21" s="15" t="s">
        <v>13</v>
      </c>
      <c r="L21">
        <f>E81</f>
        <v>390</v>
      </c>
      <c r="O21" s="32" t="s">
        <v>56</v>
      </c>
      <c r="P21" s="30">
        <f>L24</f>
        <v>0</v>
      </c>
      <c r="Q21" s="30"/>
      <c r="R21" s="7"/>
      <c r="S21" s="2"/>
      <c r="T21" s="2"/>
      <c r="U21" s="71"/>
    </row>
    <row r="22" spans="1:21" ht="15">
      <c r="A22" s="7" t="s">
        <v>2</v>
      </c>
      <c r="B22" s="2"/>
      <c r="C22" s="2">
        <v>5</v>
      </c>
      <c r="D22" s="2">
        <f>C22*$I$5*$D$2</f>
        <v>30</v>
      </c>
      <c r="E22" s="4">
        <f>D22*B19</f>
        <v>30</v>
      </c>
      <c r="F22">
        <f>E22/$I$5/$F$3</f>
        <v>1.6666666666666667</v>
      </c>
      <c r="J22" s="122"/>
      <c r="K22" s="15" t="s">
        <v>12</v>
      </c>
      <c r="L22">
        <f>E75</f>
        <v>0</v>
      </c>
      <c r="O22" s="32" t="s">
        <v>60</v>
      </c>
      <c r="P22" s="30">
        <f>L25</f>
        <v>0</v>
      </c>
      <c r="Q22" s="30"/>
      <c r="R22" s="7"/>
      <c r="S22" s="2"/>
      <c r="T22" s="4"/>
      <c r="U22" s="71"/>
    </row>
    <row r="23" spans="1:21" ht="15">
      <c r="A23" s="7" t="s">
        <v>3</v>
      </c>
      <c r="C23">
        <v>15</v>
      </c>
      <c r="D23" s="2">
        <f>C23*$I$5*$D$2</f>
        <v>90</v>
      </c>
      <c r="E23" s="4">
        <f>D23*B19</f>
        <v>90</v>
      </c>
      <c r="F23">
        <f>E23/$I$5/$F$3</f>
        <v>5</v>
      </c>
      <c r="J23" s="122"/>
      <c r="K23" s="15" t="s">
        <v>166</v>
      </c>
      <c r="L23">
        <f>E117</f>
        <v>360</v>
      </c>
      <c r="O23" s="32" t="s">
        <v>9</v>
      </c>
      <c r="P23" s="30">
        <f>L27</f>
        <v>630</v>
      </c>
      <c r="Q23" s="30"/>
      <c r="R23" s="7"/>
      <c r="S23" s="2"/>
      <c r="T23" s="2"/>
      <c r="U23" s="71"/>
    </row>
    <row r="24" spans="1:21" ht="15">
      <c r="A24" s="8" t="s">
        <v>10</v>
      </c>
      <c r="C24">
        <v>6</v>
      </c>
      <c r="D24" s="2">
        <f>C24*$I$5*$D$2</f>
        <v>36</v>
      </c>
      <c r="E24">
        <f>D24*B19</f>
        <v>36</v>
      </c>
      <c r="F24">
        <f>E24/$I$5/$F$3</f>
        <v>2</v>
      </c>
      <c r="J24" s="122"/>
      <c r="K24" s="15" t="s">
        <v>56</v>
      </c>
      <c r="L24">
        <f>E86+E91+E98+E105</f>
        <v>0</v>
      </c>
      <c r="O24" s="32" t="s">
        <v>61</v>
      </c>
      <c r="P24" s="30">
        <v>0</v>
      </c>
      <c r="Q24" s="30"/>
      <c r="R24" s="7"/>
      <c r="S24" s="2"/>
      <c r="T24" s="2"/>
      <c r="U24" s="71"/>
    </row>
    <row r="25" spans="10:21" ht="15">
      <c r="J25" s="122"/>
      <c r="K25" s="15" t="s">
        <v>60</v>
      </c>
      <c r="O25" s="32" t="s">
        <v>60</v>
      </c>
      <c r="P25" s="30">
        <v>0</v>
      </c>
      <c r="Q25" s="30"/>
      <c r="R25" s="7"/>
      <c r="S25" s="2"/>
      <c r="T25" s="2"/>
      <c r="U25" s="71"/>
    </row>
    <row r="26" spans="1:21" ht="15">
      <c r="A26" s="1" t="s">
        <v>7</v>
      </c>
      <c r="D26" s="2"/>
      <c r="J26" s="122"/>
      <c r="K26" s="15" t="s">
        <v>20</v>
      </c>
      <c r="L26" s="63">
        <f>E70</f>
        <v>120</v>
      </c>
      <c r="O26" s="32" t="s">
        <v>81</v>
      </c>
      <c r="P26" s="30">
        <f>L32</f>
        <v>0</v>
      </c>
      <c r="Q26" s="30"/>
      <c r="R26" s="7"/>
      <c r="S26" s="2"/>
      <c r="T26" s="4"/>
      <c r="U26" s="71"/>
    </row>
    <row r="27" spans="1:21" ht="15">
      <c r="A27" s="7" t="s">
        <v>7</v>
      </c>
      <c r="C27">
        <v>50</v>
      </c>
      <c r="D27" s="2">
        <f>C27*$I$5*$D$2</f>
        <v>300</v>
      </c>
      <c r="E27">
        <f>D27*B26</f>
        <v>0</v>
      </c>
      <c r="F27">
        <f>E27/$I$5/$F$3</f>
        <v>0</v>
      </c>
      <c r="J27" s="122"/>
      <c r="K27" s="15" t="s">
        <v>9</v>
      </c>
      <c r="L27">
        <f>E77+E82+E93+E114+E180+E118+E122+E71</f>
        <v>630</v>
      </c>
      <c r="O27" s="32" t="s">
        <v>82</v>
      </c>
      <c r="P27" s="30">
        <f>L33</f>
        <v>0</v>
      </c>
      <c r="Q27" s="30"/>
      <c r="R27" s="7"/>
      <c r="S27" s="2"/>
      <c r="T27" s="4"/>
      <c r="U27" s="71"/>
    </row>
    <row r="28" spans="1:21" ht="15">
      <c r="A28" s="7" t="s">
        <v>1</v>
      </c>
      <c r="C28">
        <v>20</v>
      </c>
      <c r="D28" s="2">
        <f>C28*$I$5*$D$2</f>
        <v>120</v>
      </c>
      <c r="E28">
        <f>D28*B26</f>
        <v>0</v>
      </c>
      <c r="F28">
        <f>E28/$I$5/$F$3</f>
        <v>0</v>
      </c>
      <c r="J28" s="122"/>
      <c r="K28" s="15" t="s">
        <v>15</v>
      </c>
      <c r="L28">
        <f>E88</f>
        <v>0</v>
      </c>
      <c r="O28" s="32" t="s">
        <v>83</v>
      </c>
      <c r="P28" s="30">
        <f>L31</f>
        <v>0</v>
      </c>
      <c r="Q28" s="30"/>
      <c r="R28" s="7"/>
      <c r="S28" s="2"/>
      <c r="T28" s="4"/>
      <c r="U28" s="71"/>
    </row>
    <row r="29" spans="1:21" ht="15">
      <c r="A29" s="7" t="s">
        <v>2</v>
      </c>
      <c r="C29">
        <v>5</v>
      </c>
      <c r="D29" s="2">
        <f>C29*$I$5*$D$2</f>
        <v>30</v>
      </c>
      <c r="E29">
        <f>D29*B26</f>
        <v>0</v>
      </c>
      <c r="F29">
        <f>E29/$I$5/$F$3</f>
        <v>0</v>
      </c>
      <c r="J29" s="122"/>
      <c r="K29" s="15" t="s">
        <v>6</v>
      </c>
      <c r="L29">
        <f>E112+E121</f>
        <v>0</v>
      </c>
      <c r="O29" s="32" t="s">
        <v>84</v>
      </c>
      <c r="P29" s="30">
        <f>L30+L75</f>
        <v>180</v>
      </c>
      <c r="Q29" s="30"/>
      <c r="R29" s="7"/>
      <c r="S29" s="2"/>
      <c r="T29" s="4"/>
      <c r="U29" s="71"/>
    </row>
    <row r="30" spans="1:21" ht="15">
      <c r="A30" s="7" t="s">
        <v>3</v>
      </c>
      <c r="C30">
        <v>15</v>
      </c>
      <c r="D30" s="2">
        <f>C30*$I$5*$D$2</f>
        <v>90</v>
      </c>
      <c r="E30">
        <f>D30*B26</f>
        <v>0</v>
      </c>
      <c r="F30">
        <f>E30/$I$5/$F$3</f>
        <v>0</v>
      </c>
      <c r="J30" s="122"/>
      <c r="K30" s="15" t="s">
        <v>84</v>
      </c>
      <c r="O30" s="38" t="s">
        <v>19</v>
      </c>
      <c r="P30" s="30">
        <f>L41+L77</f>
        <v>150</v>
      </c>
      <c r="Q30" s="30"/>
      <c r="R30" s="7"/>
      <c r="S30" s="2"/>
      <c r="T30" s="2"/>
      <c r="U30" s="71"/>
    </row>
    <row r="31" spans="1:21" ht="15">
      <c r="A31" s="8" t="s">
        <v>10</v>
      </c>
      <c r="C31">
        <v>6</v>
      </c>
      <c r="D31" s="2">
        <f>C31*$I$5*$D$2</f>
        <v>36</v>
      </c>
      <c r="E31">
        <f>D31*B26</f>
        <v>0</v>
      </c>
      <c r="F31">
        <f>E31/$I$5/$F$3</f>
        <v>0</v>
      </c>
      <c r="J31" s="122"/>
      <c r="K31" s="15" t="s">
        <v>83</v>
      </c>
      <c r="L31">
        <f>E107</f>
        <v>0</v>
      </c>
      <c r="O31" s="31" t="s">
        <v>20</v>
      </c>
      <c r="P31" s="30">
        <f>L42+L78+L26</f>
        <v>570</v>
      </c>
      <c r="Q31" s="30"/>
      <c r="R31" s="7"/>
      <c r="S31" s="2"/>
      <c r="T31" s="2"/>
      <c r="U31" s="71"/>
    </row>
    <row r="32" spans="4:21" ht="15">
      <c r="D32" s="2"/>
      <c r="J32" s="122"/>
      <c r="K32" s="15" t="s">
        <v>81</v>
      </c>
      <c r="L32">
        <f>E101</f>
        <v>0</v>
      </c>
      <c r="O32" s="31" t="s">
        <v>21</v>
      </c>
      <c r="P32" s="30">
        <f>L43+L80</f>
        <v>0</v>
      </c>
      <c r="Q32" s="14" t="s">
        <v>233</v>
      </c>
      <c r="R32" s="7"/>
      <c r="S32" s="2"/>
      <c r="T32" s="2"/>
      <c r="U32" s="71"/>
    </row>
    <row r="33" spans="1:21" ht="15">
      <c r="A33" s="39" t="s">
        <v>79</v>
      </c>
      <c r="D33" s="2"/>
      <c r="J33" s="122"/>
      <c r="K33" s="15" t="s">
        <v>82</v>
      </c>
      <c r="L33">
        <f>E95+E109</f>
        <v>0</v>
      </c>
      <c r="O33" s="31" t="s">
        <v>22</v>
      </c>
      <c r="P33" s="30">
        <f>L44+L79</f>
        <v>570</v>
      </c>
      <c r="Q33" s="7"/>
      <c r="R33" s="7"/>
      <c r="S33" s="2"/>
      <c r="T33" s="2"/>
      <c r="U33" s="71"/>
    </row>
    <row r="34" spans="1:21" ht="15">
      <c r="A34" s="41" t="s">
        <v>79</v>
      </c>
      <c r="C34">
        <v>50</v>
      </c>
      <c r="D34" s="2">
        <f>C34*$I$5*$D$2</f>
        <v>300</v>
      </c>
      <c r="E34">
        <f>D34*B33</f>
        <v>0</v>
      </c>
      <c r="F34">
        <f>E34/$I$5/$F$3</f>
        <v>0</v>
      </c>
      <c r="J34" s="122"/>
      <c r="K34" s="15" t="s">
        <v>10</v>
      </c>
      <c r="L34">
        <f>E72+E78+E83+E113+E24+E31+E38+E55</f>
        <v>108</v>
      </c>
      <c r="O34" s="31" t="s">
        <v>10</v>
      </c>
      <c r="P34" s="30">
        <f>L45+L34</f>
        <v>108</v>
      </c>
      <c r="Q34" s="7"/>
      <c r="R34" s="7"/>
      <c r="S34" s="2"/>
      <c r="T34" s="2"/>
      <c r="U34" s="71"/>
    </row>
    <row r="35" spans="1:21" ht="15">
      <c r="A35" s="41" t="s">
        <v>1</v>
      </c>
      <c r="C35">
        <v>20</v>
      </c>
      <c r="D35" s="2">
        <f>C35*$I$5*$D$2</f>
        <v>120</v>
      </c>
      <c r="E35">
        <f>D35*B33</f>
        <v>0</v>
      </c>
      <c r="F35">
        <f>E35/$I$5/$F$3</f>
        <v>0</v>
      </c>
      <c r="J35" s="122"/>
      <c r="K35" s="15" t="s">
        <v>175</v>
      </c>
      <c r="L35">
        <f>E123</f>
        <v>0</v>
      </c>
      <c r="M35">
        <v>1000</v>
      </c>
      <c r="O35" s="70" t="s">
        <v>175</v>
      </c>
      <c r="P35" s="30">
        <f>L35</f>
        <v>0</v>
      </c>
      <c r="Q35" s="7" t="s">
        <v>216</v>
      </c>
      <c r="R35" s="7"/>
      <c r="S35" s="2"/>
      <c r="T35" s="2"/>
      <c r="U35" s="71"/>
    </row>
    <row r="36" spans="1:21" ht="15">
      <c r="A36" s="7" t="s">
        <v>2</v>
      </c>
      <c r="C36">
        <v>5</v>
      </c>
      <c r="D36" s="2">
        <f>C36*$I$5*$D$2</f>
        <v>30</v>
      </c>
      <c r="E36">
        <f>D36*B33</f>
        <v>0</v>
      </c>
      <c r="F36">
        <f>E36/$I$5/$F$3</f>
        <v>0</v>
      </c>
      <c r="J36" s="122"/>
      <c r="K36" s="15" t="s">
        <v>176</v>
      </c>
      <c r="L36">
        <f>E124</f>
        <v>0</v>
      </c>
      <c r="M36">
        <v>2000</v>
      </c>
      <c r="O36" s="70" t="s">
        <v>176</v>
      </c>
      <c r="P36" s="30">
        <f>L36</f>
        <v>0</v>
      </c>
      <c r="Q36" s="7" t="s">
        <v>215</v>
      </c>
      <c r="R36" s="7"/>
      <c r="S36" s="2"/>
      <c r="T36" s="2"/>
      <c r="U36" s="71"/>
    </row>
    <row r="37" spans="1:21" ht="15">
      <c r="A37" s="41" t="s">
        <v>3</v>
      </c>
      <c r="C37">
        <v>15</v>
      </c>
      <c r="D37" s="2">
        <f>C37*$I$5*$D$2</f>
        <v>90</v>
      </c>
      <c r="E37">
        <f>D37*B33</f>
        <v>0</v>
      </c>
      <c r="F37">
        <f>E37/$I$5/$F$3</f>
        <v>0</v>
      </c>
      <c r="J37" s="122"/>
      <c r="K37" s="15" t="s">
        <v>177</v>
      </c>
      <c r="L37">
        <f>E125</f>
        <v>0</v>
      </c>
      <c r="M37">
        <v>2000</v>
      </c>
      <c r="O37" s="70" t="s">
        <v>177</v>
      </c>
      <c r="P37" s="30">
        <f>L37</f>
        <v>0</v>
      </c>
      <c r="Q37" s="7" t="s">
        <v>215</v>
      </c>
      <c r="R37" s="7"/>
      <c r="S37" s="2"/>
      <c r="T37" s="2"/>
      <c r="U37" s="71"/>
    </row>
    <row r="38" spans="1:21" ht="15">
      <c r="A38" s="8" t="s">
        <v>10</v>
      </c>
      <c r="C38">
        <v>6</v>
      </c>
      <c r="D38" s="2">
        <f>C38*$I$5*$D$2</f>
        <v>36</v>
      </c>
      <c r="E38">
        <f>D38*B33</f>
        <v>0</v>
      </c>
      <c r="F38">
        <f>E38/$I$5/$F$3</f>
        <v>0</v>
      </c>
      <c r="J38" s="122"/>
      <c r="K38" s="15" t="s">
        <v>4</v>
      </c>
      <c r="L38">
        <f>E128</f>
        <v>360</v>
      </c>
      <c r="O38" s="31" t="s">
        <v>23</v>
      </c>
      <c r="P38" s="30">
        <f>L46</f>
        <v>0</v>
      </c>
      <c r="Q38" s="30"/>
      <c r="R38" s="7"/>
      <c r="S38" s="2"/>
      <c r="T38" s="2"/>
      <c r="U38" s="71"/>
    </row>
    <row r="39" spans="10:21" ht="15">
      <c r="J39" s="122"/>
      <c r="O39" s="70" t="s">
        <v>172</v>
      </c>
      <c r="P39" s="30">
        <f>L51</f>
        <v>0</v>
      </c>
      <c r="Q39" s="2"/>
      <c r="R39" s="2"/>
      <c r="S39" s="2"/>
      <c r="T39" s="2"/>
      <c r="U39" s="71"/>
    </row>
    <row r="40" spans="1:21" ht="15">
      <c r="A40" s="39" t="s">
        <v>163</v>
      </c>
      <c r="B40">
        <v>1</v>
      </c>
      <c r="D40" s="2"/>
      <c r="J40" s="122"/>
      <c r="K40" s="1" t="s">
        <v>18</v>
      </c>
      <c r="O40" s="70" t="s">
        <v>159</v>
      </c>
      <c r="P40" s="30">
        <f>L52+L81</f>
        <v>360</v>
      </c>
      <c r="Q40" s="2"/>
      <c r="R40" s="2"/>
      <c r="S40" s="2"/>
      <c r="T40" s="2"/>
      <c r="U40" s="71"/>
    </row>
    <row r="41" spans="1:21" ht="15">
      <c r="A41" s="41" t="s">
        <v>164</v>
      </c>
      <c r="C41">
        <v>50</v>
      </c>
      <c r="D41" s="2">
        <f>C41*$I$5*$D$2</f>
        <v>300</v>
      </c>
      <c r="E41">
        <f>D41*B40</f>
        <v>300</v>
      </c>
      <c r="F41">
        <f>E41/$I$5/$F$3</f>
        <v>16.666666666666668</v>
      </c>
      <c r="J41" s="122"/>
      <c r="K41" t="s">
        <v>19</v>
      </c>
      <c r="L41">
        <f>E132</f>
        <v>150</v>
      </c>
      <c r="O41" s="31" t="s">
        <v>31</v>
      </c>
      <c r="P41" s="30">
        <f>L47+L66</f>
        <v>360</v>
      </c>
      <c r="Q41" s="30"/>
      <c r="R41" s="7"/>
      <c r="S41" s="2"/>
      <c r="T41" s="2"/>
      <c r="U41" s="71"/>
    </row>
    <row r="42" spans="1:21" ht="15">
      <c r="A42" s="41" t="s">
        <v>1</v>
      </c>
      <c r="C42">
        <v>20</v>
      </c>
      <c r="D42" s="2">
        <f>C42*$I$5*$D$2</f>
        <v>120</v>
      </c>
      <c r="E42">
        <f>D42*B40</f>
        <v>120</v>
      </c>
      <c r="F42">
        <f>E42/$I$5/$F$3</f>
        <v>6.666666666666667</v>
      </c>
      <c r="J42" s="122"/>
      <c r="K42" t="s">
        <v>20</v>
      </c>
      <c r="L42">
        <f>E133</f>
        <v>450</v>
      </c>
      <c r="O42" s="31" t="s">
        <v>52</v>
      </c>
      <c r="P42" s="30">
        <f>L48</f>
        <v>918</v>
      </c>
      <c r="Q42" s="30"/>
      <c r="R42" s="7"/>
      <c r="S42" s="2"/>
      <c r="T42" s="2"/>
      <c r="U42" s="71"/>
    </row>
    <row r="43" spans="1:21" ht="15">
      <c r="A43" s="7" t="s">
        <v>2</v>
      </c>
      <c r="C43">
        <v>5</v>
      </c>
      <c r="D43" s="2">
        <f>C43*$I$5*$D$2</f>
        <v>30</v>
      </c>
      <c r="E43">
        <f>D43*B40</f>
        <v>30</v>
      </c>
      <c r="F43">
        <f>E43/$I$5/$F$3</f>
        <v>1.6666666666666667</v>
      </c>
      <c r="J43" s="122"/>
      <c r="K43" t="s">
        <v>21</v>
      </c>
      <c r="L43">
        <f>E134</f>
        <v>0</v>
      </c>
      <c r="O43" s="31" t="s">
        <v>25</v>
      </c>
      <c r="P43" s="30">
        <f>L49</f>
        <v>0</v>
      </c>
      <c r="Q43" s="30"/>
      <c r="R43" s="7"/>
      <c r="S43" s="2"/>
      <c r="T43" s="2"/>
      <c r="U43" s="71"/>
    </row>
    <row r="44" spans="1:21" ht="15">
      <c r="A44" s="41" t="s">
        <v>3</v>
      </c>
      <c r="C44">
        <v>15</v>
      </c>
      <c r="D44" s="2">
        <f>C44*$I$5*$D$2</f>
        <v>90</v>
      </c>
      <c r="E44">
        <f>D44*B40</f>
        <v>90</v>
      </c>
      <c r="F44">
        <f>E44/$I$5/$F$3</f>
        <v>5</v>
      </c>
      <c r="J44" s="122"/>
      <c r="K44" t="s">
        <v>22</v>
      </c>
      <c r="L44">
        <f>E135+E129</f>
        <v>570</v>
      </c>
      <c r="O44" s="31" t="s">
        <v>26</v>
      </c>
      <c r="P44" s="30">
        <f>L85</f>
        <v>60</v>
      </c>
      <c r="Q44" s="30"/>
      <c r="R44" s="7"/>
      <c r="S44" s="2"/>
      <c r="T44" s="2"/>
      <c r="U44" s="71"/>
    </row>
    <row r="45" spans="1:21" ht="15">
      <c r="A45" s="8" t="s">
        <v>10</v>
      </c>
      <c r="C45">
        <v>6</v>
      </c>
      <c r="D45" s="2">
        <f>C45*$I$5*$D$2</f>
        <v>36</v>
      </c>
      <c r="E45">
        <f>D45*B40</f>
        <v>36</v>
      </c>
      <c r="F45">
        <f>E45/$I$5/$F$3</f>
        <v>2</v>
      </c>
      <c r="J45" s="122"/>
      <c r="K45" t="s">
        <v>10</v>
      </c>
      <c r="L45">
        <f aca="true" t="shared" si="0" ref="L45:L52">E136</f>
        <v>0</v>
      </c>
      <c r="O45" s="31" t="s">
        <v>45</v>
      </c>
      <c r="P45" s="30">
        <f>L84</f>
        <v>0</v>
      </c>
      <c r="Q45" s="30"/>
      <c r="R45" s="7"/>
      <c r="S45" s="2"/>
      <c r="T45" s="2"/>
      <c r="U45" s="71"/>
    </row>
    <row r="46" spans="4:21" ht="15">
      <c r="D46" s="2"/>
      <c r="J46" s="122"/>
      <c r="K46" t="s">
        <v>23</v>
      </c>
      <c r="L46">
        <f t="shared" si="0"/>
        <v>0</v>
      </c>
      <c r="O46" s="31" t="s">
        <v>27</v>
      </c>
      <c r="P46" s="30">
        <f>L61+L50</f>
        <v>270</v>
      </c>
      <c r="Q46" s="30"/>
      <c r="R46" s="7"/>
      <c r="S46" s="2"/>
      <c r="T46" s="2"/>
      <c r="U46" s="71"/>
    </row>
    <row r="47" spans="1:21" ht="15">
      <c r="A47" s="42" t="s">
        <v>85</v>
      </c>
      <c r="D47" s="2"/>
      <c r="J47" s="122"/>
      <c r="K47" t="s">
        <v>24</v>
      </c>
      <c r="L47">
        <f t="shared" si="0"/>
        <v>270</v>
      </c>
      <c r="O47" s="31" t="s">
        <v>217</v>
      </c>
      <c r="P47" s="30">
        <f>L62</f>
        <v>180</v>
      </c>
      <c r="Q47" s="30"/>
      <c r="R47" s="7"/>
      <c r="S47" s="2"/>
      <c r="T47" s="2"/>
      <c r="U47" s="71"/>
    </row>
    <row r="48" spans="1:21" ht="15">
      <c r="A48" s="41" t="s">
        <v>86</v>
      </c>
      <c r="C48">
        <v>65</v>
      </c>
      <c r="D48" s="2">
        <f>C48*$I$5*$D$2</f>
        <v>390</v>
      </c>
      <c r="E48">
        <f>D48*B47</f>
        <v>0</v>
      </c>
      <c r="F48">
        <f>E48/$I$5/$F$3</f>
        <v>0</v>
      </c>
      <c r="J48" s="122"/>
      <c r="K48" t="s">
        <v>52</v>
      </c>
      <c r="L48">
        <f t="shared" si="0"/>
        <v>918</v>
      </c>
      <c r="O48" s="31" t="s">
        <v>29</v>
      </c>
      <c r="P48" s="30">
        <f>L63</f>
        <v>0</v>
      </c>
      <c r="Q48" s="30"/>
      <c r="R48" s="7"/>
      <c r="S48" s="2"/>
      <c r="T48" s="2"/>
      <c r="U48" s="71"/>
    </row>
    <row r="49" spans="1:21" ht="15">
      <c r="A49" s="41" t="s">
        <v>1</v>
      </c>
      <c r="C49">
        <v>20</v>
      </c>
      <c r="D49" s="2">
        <f>C49*$I$5*$D$2</f>
        <v>120</v>
      </c>
      <c r="E49">
        <f>D49*B47</f>
        <v>0</v>
      </c>
      <c r="F49">
        <f>E49/$I$5/$F$3</f>
        <v>0</v>
      </c>
      <c r="J49" s="122"/>
      <c r="K49" t="s">
        <v>25</v>
      </c>
      <c r="L49">
        <f t="shared" si="0"/>
        <v>0</v>
      </c>
      <c r="O49" s="31" t="s">
        <v>30</v>
      </c>
      <c r="P49" s="30">
        <f>L64</f>
        <v>120</v>
      </c>
      <c r="Q49" s="30"/>
      <c r="R49" s="7"/>
      <c r="S49" s="2"/>
      <c r="T49" s="2"/>
      <c r="U49" s="71"/>
    </row>
    <row r="50" spans="4:21" ht="15">
      <c r="D50" s="2"/>
      <c r="J50" s="122"/>
      <c r="K50" t="s">
        <v>178</v>
      </c>
      <c r="L50">
        <f t="shared" si="0"/>
        <v>180</v>
      </c>
      <c r="O50" s="31" t="s">
        <v>34</v>
      </c>
      <c r="P50" s="30">
        <f>L65</f>
        <v>200</v>
      </c>
      <c r="Q50" s="7" t="s">
        <v>183</v>
      </c>
      <c r="R50" s="7"/>
      <c r="S50" s="2"/>
      <c r="T50" s="2"/>
      <c r="U50" s="71"/>
    </row>
    <row r="51" spans="1:21" ht="15">
      <c r="A51" s="1" t="s">
        <v>87</v>
      </c>
      <c r="D51" s="2"/>
      <c r="J51" s="122"/>
      <c r="K51" t="s">
        <v>172</v>
      </c>
      <c r="L51">
        <f t="shared" si="0"/>
        <v>0</v>
      </c>
      <c r="O51" s="31" t="s">
        <v>32</v>
      </c>
      <c r="P51" s="30">
        <f aca="true" t="shared" si="1" ref="P51:P58">L67</f>
        <v>90</v>
      </c>
      <c r="Q51" s="30"/>
      <c r="R51" s="7"/>
      <c r="S51" s="2"/>
      <c r="T51" s="2"/>
      <c r="U51" s="71"/>
    </row>
    <row r="52" spans="1:21" ht="15">
      <c r="A52" s="7" t="s">
        <v>8</v>
      </c>
      <c r="C52">
        <v>65</v>
      </c>
      <c r="D52" s="2">
        <f>C52*$I$5*$D$2</f>
        <v>390</v>
      </c>
      <c r="E52">
        <f>D52*B51</f>
        <v>0</v>
      </c>
      <c r="F52">
        <f>E52/$I$5/$F$3</f>
        <v>0</v>
      </c>
      <c r="J52" s="122"/>
      <c r="K52" t="s">
        <v>159</v>
      </c>
      <c r="L52">
        <f t="shared" si="0"/>
        <v>360</v>
      </c>
      <c r="O52" s="31" t="s">
        <v>88</v>
      </c>
      <c r="P52" s="30">
        <f t="shared" si="1"/>
        <v>180</v>
      </c>
      <c r="Q52" s="30"/>
      <c r="R52" s="7"/>
      <c r="S52" s="2"/>
      <c r="T52" s="2"/>
      <c r="U52" s="71"/>
    </row>
    <row r="53" spans="1:21" ht="15">
      <c r="A53" s="7" t="s">
        <v>1</v>
      </c>
      <c r="C53">
        <v>20</v>
      </c>
      <c r="D53" s="2">
        <f>C53*$I$5*$D$2</f>
        <v>120</v>
      </c>
      <c r="E53">
        <f>D53*B51</f>
        <v>0</v>
      </c>
      <c r="F53">
        <f>E53/$I$5/$F$3</f>
        <v>0</v>
      </c>
      <c r="J53" s="122"/>
      <c r="O53" s="31" t="s">
        <v>53</v>
      </c>
      <c r="P53" s="30">
        <f t="shared" si="1"/>
        <v>84</v>
      </c>
      <c r="Q53" s="30"/>
      <c r="R53" s="7"/>
      <c r="S53" s="2"/>
      <c r="T53" s="2"/>
      <c r="U53" s="71"/>
    </row>
    <row r="54" spans="1:21" ht="15">
      <c r="A54" s="7" t="s">
        <v>3</v>
      </c>
      <c r="C54">
        <v>15</v>
      </c>
      <c r="D54" s="2">
        <f>C54*$I$5*$D$2</f>
        <v>90</v>
      </c>
      <c r="E54">
        <f>D54*B51</f>
        <v>0</v>
      </c>
      <c r="F54">
        <f>E54/$I$5/$F$3</f>
        <v>0</v>
      </c>
      <c r="J54" s="122"/>
      <c r="K54" s="1" t="s">
        <v>46</v>
      </c>
      <c r="O54" s="31" t="s">
        <v>33</v>
      </c>
      <c r="P54" s="30">
        <f t="shared" si="1"/>
        <v>0</v>
      </c>
      <c r="Q54" s="30"/>
      <c r="R54" s="7"/>
      <c r="S54" s="2"/>
      <c r="T54" s="4"/>
      <c r="U54" s="71"/>
    </row>
    <row r="55" spans="1:21" ht="15">
      <c r="A55" s="8" t="s">
        <v>10</v>
      </c>
      <c r="C55">
        <v>6</v>
      </c>
      <c r="D55" s="2">
        <f>C55*$I$5*$D$2</f>
        <v>36</v>
      </c>
      <c r="E55">
        <f>D55*B51</f>
        <v>0</v>
      </c>
      <c r="F55">
        <f>E55/$I$5/$F$3</f>
        <v>0</v>
      </c>
      <c r="I55">
        <f>SUM(B5:B126)</f>
        <v>5</v>
      </c>
      <c r="J55" s="122"/>
      <c r="K55" s="6" t="s">
        <v>47</v>
      </c>
      <c r="L55">
        <f>E147</f>
        <v>240</v>
      </c>
      <c r="O55" s="31" t="s">
        <v>35</v>
      </c>
      <c r="P55" s="30">
        <f t="shared" si="1"/>
        <v>0</v>
      </c>
      <c r="Q55" s="30"/>
      <c r="R55" s="7"/>
      <c r="S55" s="2"/>
      <c r="T55" s="4"/>
      <c r="U55" s="71"/>
    </row>
    <row r="56" spans="10:21" ht="15">
      <c r="J56" s="122"/>
      <c r="K56" s="6" t="s">
        <v>48</v>
      </c>
      <c r="L56">
        <f>E148</f>
        <v>0</v>
      </c>
      <c r="O56" s="31" t="s">
        <v>36</v>
      </c>
      <c r="P56" s="30">
        <f t="shared" si="1"/>
        <v>0</v>
      </c>
      <c r="Q56" s="30"/>
      <c r="R56" s="7"/>
      <c r="S56" s="2"/>
      <c r="T56" s="2"/>
      <c r="U56" s="71"/>
    </row>
    <row r="57" spans="1:21" ht="15">
      <c r="A57" s="1" t="s">
        <v>169</v>
      </c>
      <c r="J57" s="122"/>
      <c r="K57" s="6" t="s">
        <v>49</v>
      </c>
      <c r="L57">
        <f>E149</f>
        <v>0</v>
      </c>
      <c r="O57" s="31" t="s">
        <v>75</v>
      </c>
      <c r="P57" s="30">
        <f t="shared" si="1"/>
        <v>360</v>
      </c>
      <c r="Q57" s="30"/>
      <c r="R57" s="7"/>
      <c r="S57" s="2"/>
      <c r="T57" s="2"/>
      <c r="U57" s="71"/>
    </row>
    <row r="58" spans="1:21" ht="15">
      <c r="A58" s="41" t="s">
        <v>170</v>
      </c>
      <c r="C58">
        <v>35</v>
      </c>
      <c r="D58" s="2">
        <f>C58*$I$5*$D$2</f>
        <v>210</v>
      </c>
      <c r="E58">
        <f>D58*B57</f>
        <v>0</v>
      </c>
      <c r="F58">
        <f>E58/$I$5/$F$3</f>
        <v>0</v>
      </c>
      <c r="J58" s="122"/>
      <c r="K58" s="6" t="s">
        <v>50</v>
      </c>
      <c r="L58">
        <f>E153</f>
        <v>0</v>
      </c>
      <c r="O58" s="31" t="s">
        <v>72</v>
      </c>
      <c r="P58" s="30">
        <f t="shared" si="1"/>
        <v>240</v>
      </c>
      <c r="Q58" s="2"/>
      <c r="R58" s="7"/>
      <c r="S58" s="2"/>
      <c r="T58" s="2"/>
      <c r="U58" s="71"/>
    </row>
    <row r="59" spans="1:21" ht="15">
      <c r="A59" s="41" t="s">
        <v>1</v>
      </c>
      <c r="C59">
        <v>20</v>
      </c>
      <c r="D59" s="2">
        <f>C59*$I$5*$D$2</f>
        <v>120</v>
      </c>
      <c r="E59">
        <f>D59*B57</f>
        <v>0</v>
      </c>
      <c r="F59">
        <f>E59/$I$5/$F$3</f>
        <v>0</v>
      </c>
      <c r="J59" s="122"/>
      <c r="O59" s="31" t="s">
        <v>89</v>
      </c>
      <c r="P59" s="40">
        <f>L76</f>
        <v>270</v>
      </c>
      <c r="Q59" s="2"/>
      <c r="R59" s="7"/>
      <c r="S59" s="2"/>
      <c r="T59" s="2"/>
      <c r="U59" s="71"/>
    </row>
    <row r="60" spans="10:21" ht="15">
      <c r="J60" s="122"/>
      <c r="K60" s="1" t="s">
        <v>17</v>
      </c>
      <c r="O60" s="70" t="s">
        <v>184</v>
      </c>
      <c r="P60" s="40">
        <f>L82</f>
        <v>0</v>
      </c>
      <c r="Q60" s="2"/>
      <c r="R60" s="2"/>
      <c r="S60" s="30"/>
      <c r="T60" s="2"/>
      <c r="U60" s="71"/>
    </row>
    <row r="61" spans="1:21" ht="15">
      <c r="A61" s="1" t="s">
        <v>301</v>
      </c>
      <c r="B61">
        <v>0</v>
      </c>
      <c r="J61" s="122"/>
      <c r="K61" s="6" t="s">
        <v>27</v>
      </c>
      <c r="L61">
        <f aca="true" t="shared" si="2" ref="L61:L69">E157</f>
        <v>90</v>
      </c>
      <c r="O61" s="31" t="s">
        <v>326</v>
      </c>
      <c r="P61" s="40">
        <f>L83</f>
        <v>0</v>
      </c>
      <c r="Q61" s="30"/>
      <c r="R61" s="7"/>
      <c r="S61" s="2"/>
      <c r="T61" s="2"/>
      <c r="U61" s="71"/>
    </row>
    <row r="62" spans="1:21" ht="15">
      <c r="A62" s="41" t="s">
        <v>302</v>
      </c>
      <c r="D62">
        <v>1500</v>
      </c>
      <c r="E62">
        <f>D62*B61</f>
        <v>0</v>
      </c>
      <c r="F62">
        <f>E62/$I$5/$F$3</f>
        <v>0</v>
      </c>
      <c r="J62" s="122"/>
      <c r="K62" s="6" t="s">
        <v>28</v>
      </c>
      <c r="L62">
        <f t="shared" si="2"/>
        <v>180</v>
      </c>
      <c r="O62" s="31" t="s">
        <v>37</v>
      </c>
      <c r="P62" s="30">
        <f aca="true" t="shared" si="3" ref="P62:P67">L88</f>
        <v>0</v>
      </c>
      <c r="Q62" s="30"/>
      <c r="R62" s="7"/>
      <c r="S62" s="2"/>
      <c r="T62" s="2"/>
      <c r="U62" s="71"/>
    </row>
    <row r="63" spans="1:21" ht="15">
      <c r="A63" s="41" t="s">
        <v>86</v>
      </c>
      <c r="J63" s="122"/>
      <c r="K63" s="6" t="s">
        <v>29</v>
      </c>
      <c r="L63">
        <f t="shared" si="2"/>
        <v>0</v>
      </c>
      <c r="O63" s="31" t="s">
        <v>38</v>
      </c>
      <c r="P63" s="30">
        <f t="shared" si="3"/>
        <v>0</v>
      </c>
      <c r="Q63" s="30"/>
      <c r="R63" s="44"/>
      <c r="S63" s="2"/>
      <c r="T63" s="2"/>
      <c r="U63" s="71"/>
    </row>
    <row r="64" spans="1:21" ht="15">
      <c r="A64" s="41" t="s">
        <v>10</v>
      </c>
      <c r="J64" s="122"/>
      <c r="K64" s="6" t="s">
        <v>30</v>
      </c>
      <c r="L64">
        <f t="shared" si="2"/>
        <v>120</v>
      </c>
      <c r="O64" s="31" t="s">
        <v>91</v>
      </c>
      <c r="P64" s="30">
        <f t="shared" si="3"/>
        <v>0</v>
      </c>
      <c r="Q64" s="30"/>
      <c r="R64" s="7"/>
      <c r="S64" s="2"/>
      <c r="T64" s="2"/>
      <c r="U64" s="71"/>
    </row>
    <row r="65" spans="1:21" ht="15">
      <c r="A65" s="41" t="s">
        <v>303</v>
      </c>
      <c r="J65" s="122"/>
      <c r="K65" s="6" t="s">
        <v>34</v>
      </c>
      <c r="L65">
        <f t="shared" si="2"/>
        <v>200</v>
      </c>
      <c r="O65" s="31" t="s">
        <v>39</v>
      </c>
      <c r="P65" s="30">
        <f t="shared" si="3"/>
        <v>40</v>
      </c>
      <c r="Q65" s="30"/>
      <c r="R65" s="7">
        <f>B189</f>
        <v>1</v>
      </c>
      <c r="S65" s="2" t="s">
        <v>218</v>
      </c>
      <c r="T65" s="2"/>
      <c r="U65" s="71"/>
    </row>
    <row r="66" spans="1:21" ht="15">
      <c r="A66" s="41" t="s">
        <v>1</v>
      </c>
      <c r="J66" s="122"/>
      <c r="K66" s="6" t="s">
        <v>31</v>
      </c>
      <c r="L66">
        <f t="shared" si="2"/>
        <v>90</v>
      </c>
      <c r="O66" s="31" t="s">
        <v>40</v>
      </c>
      <c r="P66" s="30">
        <f t="shared" si="3"/>
        <v>165</v>
      </c>
      <c r="Q66" s="30"/>
      <c r="R66" s="7">
        <f>B190</f>
        <v>3</v>
      </c>
      <c r="S66" s="2" t="s">
        <v>218</v>
      </c>
      <c r="T66" s="2"/>
      <c r="U66" s="71"/>
    </row>
    <row r="67" spans="10:21" ht="15">
      <c r="J67" s="122"/>
      <c r="K67" s="6" t="s">
        <v>32</v>
      </c>
      <c r="L67">
        <f t="shared" si="2"/>
        <v>90</v>
      </c>
      <c r="O67" s="31" t="s">
        <v>41</v>
      </c>
      <c r="P67" s="30">
        <f t="shared" si="3"/>
        <v>252</v>
      </c>
      <c r="Q67" s="30"/>
      <c r="R67" s="7"/>
      <c r="S67" s="2"/>
      <c r="T67" s="2"/>
      <c r="U67" s="71"/>
    </row>
    <row r="68" spans="1:21" ht="15">
      <c r="A68" s="1" t="s">
        <v>8</v>
      </c>
      <c r="B68">
        <v>1</v>
      </c>
      <c r="D68" s="2"/>
      <c r="J68" s="122"/>
      <c r="K68" s="6" t="s">
        <v>88</v>
      </c>
      <c r="L68">
        <f t="shared" si="2"/>
        <v>180</v>
      </c>
      <c r="O68" s="31" t="s">
        <v>11</v>
      </c>
      <c r="P68" s="30">
        <f>L95</f>
        <v>0</v>
      </c>
      <c r="Q68" s="30"/>
      <c r="R68" s="7"/>
      <c r="S68" s="2"/>
      <c r="T68" s="2"/>
      <c r="U68" s="71"/>
    </row>
    <row r="69" spans="1:21" ht="15">
      <c r="A69" s="8" t="s">
        <v>8</v>
      </c>
      <c r="C69">
        <v>65</v>
      </c>
      <c r="D69" s="2">
        <f>C69*$I$5*$D$2</f>
        <v>390</v>
      </c>
      <c r="E69">
        <f>D69*B68</f>
        <v>390</v>
      </c>
      <c r="F69">
        <f>E69/$I$5/$F$3</f>
        <v>21.666666666666668</v>
      </c>
      <c r="J69" s="122"/>
      <c r="K69" s="6" t="s">
        <v>53</v>
      </c>
      <c r="L69">
        <f t="shared" si="2"/>
        <v>84</v>
      </c>
      <c r="O69" s="31" t="s">
        <v>42</v>
      </c>
      <c r="P69" s="30">
        <f>L96</f>
        <v>0</v>
      </c>
      <c r="Q69" s="30"/>
      <c r="R69" s="7"/>
      <c r="S69" s="2"/>
      <c r="T69" s="2"/>
      <c r="U69" s="71"/>
    </row>
    <row r="70" spans="1:21" ht="15">
      <c r="A70" s="8" t="s">
        <v>20</v>
      </c>
      <c r="C70" s="63">
        <v>20</v>
      </c>
      <c r="D70" s="2">
        <f>C70*$I$5*$D$2</f>
        <v>120</v>
      </c>
      <c r="E70">
        <f>D70*B68</f>
        <v>120</v>
      </c>
      <c r="F70">
        <f>E70/$I$5/$F$3</f>
        <v>6.666666666666667</v>
      </c>
      <c r="J70" s="122"/>
      <c r="K70" s="6" t="s">
        <v>33</v>
      </c>
      <c r="L70">
        <f>E178</f>
        <v>0</v>
      </c>
      <c r="O70" s="31" t="s">
        <v>43</v>
      </c>
      <c r="P70" s="30">
        <f>L97</f>
        <v>0</v>
      </c>
      <c r="Q70" s="30"/>
      <c r="R70" s="7"/>
      <c r="S70" s="2"/>
      <c r="T70" s="2"/>
      <c r="U70" s="71"/>
    </row>
    <row r="71" spans="1:21" ht="15">
      <c r="A71" s="69" t="s">
        <v>9</v>
      </c>
      <c r="C71">
        <v>35</v>
      </c>
      <c r="D71" s="4">
        <f>C71*$I$5*$D$2</f>
        <v>210</v>
      </c>
      <c r="E71" s="63">
        <f>D71*B68</f>
        <v>210</v>
      </c>
      <c r="F71" s="63">
        <f>E71/$I$5/$F$3</f>
        <v>11.666666666666666</v>
      </c>
      <c r="J71" s="122"/>
      <c r="K71" s="6" t="s">
        <v>35</v>
      </c>
      <c r="L71">
        <f>E166</f>
        <v>0</v>
      </c>
      <c r="O71" s="31" t="s">
        <v>124</v>
      </c>
      <c r="P71" s="30">
        <f>L99</f>
        <v>0</v>
      </c>
      <c r="Q71" s="30"/>
      <c r="R71" s="7"/>
      <c r="S71" s="2"/>
      <c r="T71" s="4"/>
      <c r="U71" s="71"/>
    </row>
    <row r="72" spans="1:21" ht="15">
      <c r="A72" s="8" t="s">
        <v>10</v>
      </c>
      <c r="C72" s="63">
        <v>6</v>
      </c>
      <c r="D72" s="2">
        <f>C72*$I$5*$D$2</f>
        <v>36</v>
      </c>
      <c r="E72">
        <f>D72*B68</f>
        <v>36</v>
      </c>
      <c r="F72">
        <f>E72/$I$5/$F$3</f>
        <v>2</v>
      </c>
      <c r="J72" s="122"/>
      <c r="K72" s="6" t="s">
        <v>36</v>
      </c>
      <c r="L72">
        <f>E167</f>
        <v>0</v>
      </c>
      <c r="O72" s="31" t="s">
        <v>125</v>
      </c>
      <c r="P72" s="30">
        <f>L100</f>
        <v>0</v>
      </c>
      <c r="Q72" s="30"/>
      <c r="R72" s="7"/>
      <c r="S72" s="2"/>
      <c r="T72" s="4"/>
      <c r="U72" s="71"/>
    </row>
    <row r="73" spans="3:21" ht="15">
      <c r="C73" s="63"/>
      <c r="D73" s="2"/>
      <c r="J73" s="122"/>
      <c r="K73" t="s">
        <v>75</v>
      </c>
      <c r="L73">
        <f>E168</f>
        <v>360</v>
      </c>
      <c r="O73" s="31" t="s">
        <v>47</v>
      </c>
      <c r="P73" s="30">
        <f>L55</f>
        <v>240</v>
      </c>
      <c r="Q73" s="30"/>
      <c r="R73" s="7"/>
      <c r="S73" s="2"/>
      <c r="T73" s="4"/>
      <c r="U73" s="71"/>
    </row>
    <row r="74" spans="1:21" ht="15">
      <c r="A74" s="1" t="s">
        <v>12</v>
      </c>
      <c r="C74" s="63"/>
      <c r="D74" s="2"/>
      <c r="J74" s="122"/>
      <c r="K74" t="s">
        <v>72</v>
      </c>
      <c r="L74">
        <f>E169</f>
        <v>240</v>
      </c>
      <c r="O74" s="31" t="s">
        <v>48</v>
      </c>
      <c r="P74" s="30">
        <f>L56</f>
        <v>0</v>
      </c>
      <c r="Q74" s="30"/>
      <c r="R74" s="7"/>
      <c r="S74" s="2"/>
      <c r="T74" s="4"/>
      <c r="U74" s="71"/>
    </row>
    <row r="75" spans="1:21" ht="15">
      <c r="A75" s="8" t="s">
        <v>12</v>
      </c>
      <c r="C75" s="100">
        <v>65</v>
      </c>
      <c r="D75" s="2">
        <f>C75*$I$5*$D$2</f>
        <v>390</v>
      </c>
      <c r="E75">
        <f>D75*B74</f>
        <v>0</v>
      </c>
      <c r="F75">
        <f>E75/$I$5/$F$3</f>
        <v>0</v>
      </c>
      <c r="J75" s="122"/>
      <c r="K75" s="6" t="s">
        <v>84</v>
      </c>
      <c r="L75">
        <f>E144</f>
        <v>180</v>
      </c>
      <c r="O75" s="31" t="s">
        <v>49</v>
      </c>
      <c r="P75" s="30">
        <f>L57</f>
        <v>0</v>
      </c>
      <c r="Q75" s="30"/>
      <c r="R75" s="7"/>
      <c r="S75" s="2"/>
      <c r="T75" s="4"/>
      <c r="U75" s="71"/>
    </row>
    <row r="76" spans="1:21" ht="15">
      <c r="A76" s="41" t="s">
        <v>1</v>
      </c>
      <c r="C76" s="63">
        <v>20</v>
      </c>
      <c r="D76" s="2">
        <f>C76*$I$5*$D$2</f>
        <v>120</v>
      </c>
      <c r="E76">
        <f>D76*B74</f>
        <v>0</v>
      </c>
      <c r="F76">
        <f>E76/$I$5/$F$3</f>
        <v>0</v>
      </c>
      <c r="J76" s="122"/>
      <c r="K76" s="6" t="s">
        <v>89</v>
      </c>
      <c r="L76">
        <f>E177</f>
        <v>270</v>
      </c>
      <c r="O76" s="31" t="s">
        <v>50</v>
      </c>
      <c r="P76" s="30">
        <f>L58</f>
        <v>0</v>
      </c>
      <c r="Q76" s="2"/>
      <c r="R76" s="7"/>
      <c r="S76" s="7">
        <f>B152</f>
        <v>0</v>
      </c>
      <c r="T76" s="2" t="s">
        <v>321</v>
      </c>
      <c r="U76" s="71"/>
    </row>
    <row r="77" spans="1:21" ht="15">
      <c r="A77" s="8" t="s">
        <v>9</v>
      </c>
      <c r="C77" s="63">
        <v>35</v>
      </c>
      <c r="D77" s="2">
        <f>C77*$I$5*$D$2</f>
        <v>210</v>
      </c>
      <c r="E77">
        <f>D77*B74</f>
        <v>0</v>
      </c>
      <c r="F77">
        <f>E77/$I$5/$F$3</f>
        <v>0</v>
      </c>
      <c r="J77" s="122"/>
      <c r="K77" s="6" t="s">
        <v>19</v>
      </c>
      <c r="L77">
        <f>E181</f>
        <v>0</v>
      </c>
      <c r="O77" s="31" t="s">
        <v>126</v>
      </c>
      <c r="P77" s="30">
        <f>L101</f>
        <v>480</v>
      </c>
      <c r="Q77" s="2"/>
      <c r="R77" s="7"/>
      <c r="S77" s="2"/>
      <c r="T77" s="2"/>
      <c r="U77" s="71"/>
    </row>
    <row r="78" spans="1:21" ht="15">
      <c r="A78" s="8" t="s">
        <v>10</v>
      </c>
      <c r="C78">
        <v>6</v>
      </c>
      <c r="D78" s="2">
        <f>C78*$I$5*$D$2</f>
        <v>36</v>
      </c>
      <c r="E78">
        <f>D78*B74</f>
        <v>0</v>
      </c>
      <c r="F78">
        <f>E78/$I$5/$F$3</f>
        <v>0</v>
      </c>
      <c r="J78" s="122"/>
      <c r="K78" s="6" t="s">
        <v>20</v>
      </c>
      <c r="L78">
        <f>E179</f>
        <v>0</v>
      </c>
      <c r="O78" s="31" t="s">
        <v>304</v>
      </c>
      <c r="P78" s="30">
        <f>L105</f>
        <v>0</v>
      </c>
      <c r="Q78" s="2"/>
      <c r="R78" s="7"/>
      <c r="S78" s="2"/>
      <c r="T78" s="2"/>
      <c r="U78" s="71"/>
    </row>
    <row r="79" spans="4:21" ht="15">
      <c r="D79" s="2"/>
      <c r="J79" s="122"/>
      <c r="K79" s="6" t="s">
        <v>22</v>
      </c>
      <c r="L79">
        <f>E182</f>
        <v>0</v>
      </c>
      <c r="O79" s="31" t="s">
        <v>120</v>
      </c>
      <c r="P79" s="30">
        <f>L98</f>
        <v>120</v>
      </c>
      <c r="Q79" s="2"/>
      <c r="R79" s="7"/>
      <c r="S79" s="2"/>
      <c r="T79" s="2"/>
      <c r="U79" s="71"/>
    </row>
    <row r="80" spans="1:21" ht="15">
      <c r="A80" s="1" t="s">
        <v>13</v>
      </c>
      <c r="B80">
        <v>1</v>
      </c>
      <c r="D80" s="2"/>
      <c r="J80" s="122"/>
      <c r="K80" t="s">
        <v>21</v>
      </c>
      <c r="L80">
        <f>E183</f>
        <v>0</v>
      </c>
      <c r="O80" s="31" t="s">
        <v>301</v>
      </c>
      <c r="P80" s="30">
        <f>L103</f>
        <v>0</v>
      </c>
      <c r="Q80" s="2"/>
      <c r="R80" s="7"/>
      <c r="S80" s="2"/>
      <c r="T80" s="2"/>
      <c r="U80" s="71"/>
    </row>
    <row r="81" spans="1:21" ht="15">
      <c r="A81" s="8" t="s">
        <v>13</v>
      </c>
      <c r="C81">
        <v>65</v>
      </c>
      <c r="D81" s="2">
        <f>C81*$I$5*$D$2</f>
        <v>390</v>
      </c>
      <c r="E81">
        <f>D81*B80</f>
        <v>390</v>
      </c>
      <c r="F81">
        <f>E81/$I$5/$F$3</f>
        <v>21.666666666666668</v>
      </c>
      <c r="J81" s="122"/>
      <c r="K81" s="6" t="s">
        <v>159</v>
      </c>
      <c r="L81">
        <f>E170</f>
        <v>0</v>
      </c>
      <c r="O81" s="70" t="s">
        <v>319</v>
      </c>
      <c r="P81" s="30">
        <f>L104</f>
        <v>225</v>
      </c>
      <c r="U81" s="71"/>
    </row>
    <row r="82" spans="1:21" ht="15">
      <c r="A82" s="8" t="s">
        <v>9</v>
      </c>
      <c r="C82">
        <v>35</v>
      </c>
      <c r="D82" s="2">
        <f>C82*$I$5*$D$2</f>
        <v>210</v>
      </c>
      <c r="E82">
        <f>D82*B80</f>
        <v>210</v>
      </c>
      <c r="F82">
        <f>E82/$I$5/$F$3</f>
        <v>11.666666666666666</v>
      </c>
      <c r="J82" s="122"/>
      <c r="K82" s="6" t="s">
        <v>171</v>
      </c>
      <c r="L82">
        <f>E176</f>
        <v>0</v>
      </c>
      <c r="O82" s="31" t="s">
        <v>121</v>
      </c>
      <c r="P82" s="30">
        <f>L102</f>
        <v>0</v>
      </c>
      <c r="Q82" s="2"/>
      <c r="R82" s="2"/>
      <c r="S82" s="2"/>
      <c r="T82" s="2"/>
      <c r="U82" s="71"/>
    </row>
    <row r="83" spans="1:21" ht="15">
      <c r="A83" s="8" t="s">
        <v>10</v>
      </c>
      <c r="C83">
        <v>6</v>
      </c>
      <c r="D83" s="2">
        <f>C83*$I$5*$D$2</f>
        <v>36</v>
      </c>
      <c r="E83">
        <f>D83*B80</f>
        <v>36</v>
      </c>
      <c r="F83">
        <f>E83/$I$5/$F$3</f>
        <v>2</v>
      </c>
      <c r="J83" s="122"/>
      <c r="K83" t="s">
        <v>326</v>
      </c>
      <c r="L83">
        <f>E172</f>
        <v>0</v>
      </c>
      <c r="O83" s="70" t="s">
        <v>209</v>
      </c>
      <c r="P83" s="30">
        <f>L106</f>
        <v>0</v>
      </c>
      <c r="U83" s="71"/>
    </row>
    <row r="84" spans="4:21" ht="15.75" thickBot="1">
      <c r="D84" s="2"/>
      <c r="J84" s="122"/>
      <c r="K84" s="6" t="s">
        <v>45</v>
      </c>
      <c r="L84">
        <f>E173</f>
        <v>0</v>
      </c>
      <c r="O84" s="72" t="s">
        <v>129</v>
      </c>
      <c r="P84" s="73">
        <f>I5*F3*110</f>
        <v>1980</v>
      </c>
      <c r="Q84" s="33"/>
      <c r="R84" s="33"/>
      <c r="S84" s="33" t="s">
        <v>231</v>
      </c>
      <c r="T84" s="33"/>
      <c r="U84" s="35"/>
    </row>
    <row r="85" spans="1:12" ht="12.75">
      <c r="A85" s="1" t="s">
        <v>16</v>
      </c>
      <c r="D85" s="2"/>
      <c r="J85" s="122"/>
      <c r="K85" s="6" t="s">
        <v>26</v>
      </c>
      <c r="L85">
        <f>E171</f>
        <v>60</v>
      </c>
    </row>
    <row r="86" spans="1:17" ht="26.25">
      <c r="A86" s="8" t="s">
        <v>14</v>
      </c>
      <c r="C86">
        <v>10</v>
      </c>
      <c r="D86" s="2">
        <f>C86*$I$5*$D$2</f>
        <v>60</v>
      </c>
      <c r="E86">
        <f>D86*B85</f>
        <v>0</v>
      </c>
      <c r="F86">
        <f>E86/$I$5/$F$3</f>
        <v>0</v>
      </c>
      <c r="J86" s="122"/>
      <c r="O86" s="37" t="s">
        <v>71</v>
      </c>
      <c r="P86" s="37">
        <f>SUM(P6:P83)</f>
        <v>10782</v>
      </c>
      <c r="Q86" s="37">
        <f>SUM(Q6:Q79)</f>
        <v>0</v>
      </c>
    </row>
    <row r="87" spans="1:16" ht="26.25">
      <c r="A87" s="8" t="s">
        <v>8</v>
      </c>
      <c r="C87">
        <v>40</v>
      </c>
      <c r="D87" s="2">
        <f>C87*$I$5*$D$2</f>
        <v>240</v>
      </c>
      <c r="E87">
        <f>D87*B85</f>
        <v>0</v>
      </c>
      <c r="F87">
        <f>E87/$I$5/$F$3</f>
        <v>0</v>
      </c>
      <c r="J87" s="122"/>
      <c r="K87" s="1" t="s">
        <v>11</v>
      </c>
      <c r="O87" s="8" t="s">
        <v>130</v>
      </c>
      <c r="P87" s="37">
        <f>SUM(P6:P84)</f>
        <v>12762</v>
      </c>
    </row>
    <row r="88" spans="1:12" ht="12.75">
      <c r="A88" s="8" t="s">
        <v>15</v>
      </c>
      <c r="D88" s="2">
        <f>C88*$I$5*$D$2</f>
        <v>0</v>
      </c>
      <c r="E88">
        <f>D88*B85</f>
        <v>0</v>
      </c>
      <c r="F88">
        <f>E88/$I$5/$F$3</f>
        <v>0</v>
      </c>
      <c r="J88" s="122"/>
      <c r="K88" s="6" t="s">
        <v>37</v>
      </c>
      <c r="L88">
        <f aca="true" t="shared" si="4" ref="L88:L93">E186</f>
        <v>0</v>
      </c>
    </row>
    <row r="89" spans="4:12" ht="12.75">
      <c r="D89" s="2"/>
      <c r="J89" s="122"/>
      <c r="K89" s="6" t="s">
        <v>38</v>
      </c>
      <c r="L89">
        <f t="shared" si="4"/>
        <v>0</v>
      </c>
    </row>
    <row r="90" spans="1:12" ht="12" customHeight="1">
      <c r="A90" s="1" t="s">
        <v>127</v>
      </c>
      <c r="D90" s="2"/>
      <c r="J90" s="122"/>
      <c r="K90" t="s">
        <v>91</v>
      </c>
      <c r="L90">
        <f t="shared" si="4"/>
        <v>0</v>
      </c>
    </row>
    <row r="91" spans="1:15" ht="12" customHeight="1">
      <c r="A91" s="8" t="s">
        <v>14</v>
      </c>
      <c r="C91">
        <v>10</v>
      </c>
      <c r="D91" s="2">
        <f>C91*$I$5*$D$2</f>
        <v>60</v>
      </c>
      <c r="E91">
        <f>D91*B90</f>
        <v>0</v>
      </c>
      <c r="F91">
        <f>E91/$I$5/$F$3</f>
        <v>0</v>
      </c>
      <c r="J91" s="122"/>
      <c r="K91" s="6" t="s">
        <v>39</v>
      </c>
      <c r="L91">
        <f t="shared" si="4"/>
        <v>40</v>
      </c>
      <c r="O91" s="1" t="s">
        <v>62</v>
      </c>
    </row>
    <row r="92" spans="1:15" ht="12" customHeight="1">
      <c r="A92" s="8" t="s">
        <v>8</v>
      </c>
      <c r="C92">
        <v>0</v>
      </c>
      <c r="D92" s="2">
        <f>C92*$I$5*$D$2</f>
        <v>0</v>
      </c>
      <c r="E92">
        <f>D92*B90</f>
        <v>0</v>
      </c>
      <c r="F92">
        <f>E92/$I$5/$F$3</f>
        <v>0</v>
      </c>
      <c r="J92" s="122"/>
      <c r="K92" s="6" t="s">
        <v>40</v>
      </c>
      <c r="L92">
        <f t="shared" si="4"/>
        <v>165</v>
      </c>
      <c r="O92" s="1"/>
    </row>
    <row r="93" spans="1:15" ht="12.75">
      <c r="A93" s="8" t="s">
        <v>9</v>
      </c>
      <c r="C93">
        <v>35</v>
      </c>
      <c r="D93" s="2">
        <f>C93*$I$5*$D$2</f>
        <v>210</v>
      </c>
      <c r="E93">
        <f>D93*B90</f>
        <v>0</v>
      </c>
      <c r="F93">
        <f>E93/$I$5/$F$3</f>
        <v>0</v>
      </c>
      <c r="J93" s="122"/>
      <c r="K93" s="6" t="s">
        <v>41</v>
      </c>
      <c r="L93">
        <f t="shared" si="4"/>
        <v>252</v>
      </c>
      <c r="O93">
        <f>P86/I5/F3</f>
        <v>599</v>
      </c>
    </row>
    <row r="94" spans="1:12" ht="12.75">
      <c r="A94" s="8" t="s">
        <v>92</v>
      </c>
      <c r="C94">
        <v>10</v>
      </c>
      <c r="D94" s="2">
        <f>C94*$I$5*$D$2</f>
        <v>60</v>
      </c>
      <c r="E94">
        <f>D94*B90</f>
        <v>0</v>
      </c>
      <c r="F94">
        <f>E94/$I$5/$F$3</f>
        <v>0</v>
      </c>
      <c r="J94" s="122"/>
      <c r="K94" s="6" t="s">
        <v>3</v>
      </c>
      <c r="L94">
        <f>E193</f>
        <v>810</v>
      </c>
    </row>
    <row r="95" spans="1:12" ht="12.75">
      <c r="A95" s="8" t="s">
        <v>82</v>
      </c>
      <c r="C95">
        <v>10</v>
      </c>
      <c r="D95" s="2">
        <f>C95*$I$5*$D$2</f>
        <v>60</v>
      </c>
      <c r="E95">
        <f>D95*B90</f>
        <v>0</v>
      </c>
      <c r="F95">
        <f>E95/$I$5/$F$3</f>
        <v>0</v>
      </c>
      <c r="J95" s="122"/>
      <c r="K95" s="6" t="s">
        <v>11</v>
      </c>
      <c r="L95">
        <f>E194</f>
        <v>0</v>
      </c>
    </row>
    <row r="96" spans="1:12" ht="12.75">
      <c r="A96" s="8"/>
      <c r="D96" s="2"/>
      <c r="J96" s="122"/>
      <c r="K96" s="6" t="s">
        <v>42</v>
      </c>
      <c r="L96">
        <f>E195</f>
        <v>0</v>
      </c>
    </row>
    <row r="97" spans="1:12" ht="12.75">
      <c r="A97" s="1" t="s">
        <v>128</v>
      </c>
      <c r="D97" s="2"/>
      <c r="J97" s="122"/>
      <c r="K97" s="6" t="s">
        <v>43</v>
      </c>
      <c r="L97">
        <f>E196</f>
        <v>0</v>
      </c>
    </row>
    <row r="98" spans="1:12" ht="12.75">
      <c r="A98" s="8" t="s">
        <v>232</v>
      </c>
      <c r="C98">
        <v>50</v>
      </c>
      <c r="D98" s="2">
        <f>C98*$I$5*$D$2</f>
        <v>300</v>
      </c>
      <c r="E98">
        <f>D98*B97</f>
        <v>0</v>
      </c>
      <c r="F98">
        <f>E98/$I$5/$F$3</f>
        <v>0</v>
      </c>
      <c r="J98" s="122"/>
      <c r="K98" s="6" t="s">
        <v>120</v>
      </c>
      <c r="L98" s="2">
        <f>E198</f>
        <v>120</v>
      </c>
    </row>
    <row r="99" spans="1:12" ht="12.75">
      <c r="A99" s="8" t="s">
        <v>8</v>
      </c>
      <c r="C99">
        <v>10</v>
      </c>
      <c r="D99" s="2">
        <f>C99*$I$5*$D$2</f>
        <v>60</v>
      </c>
      <c r="E99">
        <f>D99*B97</f>
        <v>0</v>
      </c>
      <c r="F99">
        <f>E99/$I$5/$F$3</f>
        <v>0</v>
      </c>
      <c r="J99" s="122"/>
      <c r="K99" s="6" t="s">
        <v>124</v>
      </c>
      <c r="L99" s="2">
        <f>E174</f>
        <v>0</v>
      </c>
    </row>
    <row r="100" spans="1:12" ht="12.75">
      <c r="A100" s="8" t="s">
        <v>60</v>
      </c>
      <c r="C100">
        <v>50</v>
      </c>
      <c r="D100" s="2">
        <f>C100*$I$5*$D$2</f>
        <v>300</v>
      </c>
      <c r="E100">
        <f>D100*B97</f>
        <v>0</v>
      </c>
      <c r="F100">
        <f>E100/$I$5/$F$3</f>
        <v>0</v>
      </c>
      <c r="J100" s="122"/>
      <c r="K100" s="6" t="s">
        <v>125</v>
      </c>
      <c r="L100" s="2">
        <f>E175</f>
        <v>0</v>
      </c>
    </row>
    <row r="101" spans="1:12" ht="12.75">
      <c r="A101" s="8"/>
      <c r="C101">
        <v>0</v>
      </c>
      <c r="D101" s="2">
        <f>C101*$I$5*$D$2</f>
        <v>0</v>
      </c>
      <c r="E101">
        <f>D101*B97</f>
        <v>0</v>
      </c>
      <c r="F101">
        <f>E101/$I$5/$F$3</f>
        <v>0</v>
      </c>
      <c r="J101" s="122"/>
      <c r="K101" s="6" t="s">
        <v>122</v>
      </c>
      <c r="L101" s="2">
        <f>E150</f>
        <v>480</v>
      </c>
    </row>
    <row r="102" spans="1:12" ht="12.75">
      <c r="A102" s="8"/>
      <c r="D102" s="2"/>
      <c r="J102" s="122"/>
      <c r="K102" s="6" t="s">
        <v>121</v>
      </c>
      <c r="L102" s="2">
        <f>E192</f>
        <v>0</v>
      </c>
    </row>
    <row r="103" spans="4:12" ht="12.75">
      <c r="D103" s="2"/>
      <c r="J103" s="122"/>
      <c r="K103" s="6" t="s">
        <v>301</v>
      </c>
      <c r="L103">
        <f>E62</f>
        <v>0</v>
      </c>
    </row>
    <row r="104" spans="1:12" ht="12.75">
      <c r="A104" s="1" t="s">
        <v>93</v>
      </c>
      <c r="D104" s="2"/>
      <c r="J104" s="122"/>
      <c r="K104" s="6" t="s">
        <v>319</v>
      </c>
      <c r="L104">
        <f>E197</f>
        <v>225</v>
      </c>
    </row>
    <row r="105" spans="1:12" ht="12.75">
      <c r="A105" s="8" t="s">
        <v>14</v>
      </c>
      <c r="C105">
        <v>10</v>
      </c>
      <c r="D105" s="2">
        <f>C105*$I$5*$D$2</f>
        <v>60</v>
      </c>
      <c r="E105">
        <f>D105*B104</f>
        <v>0</v>
      </c>
      <c r="F105">
        <f>E105/$I$5/$F$3</f>
        <v>0</v>
      </c>
      <c r="J105" s="122"/>
      <c r="K105" s="6" t="s">
        <v>304</v>
      </c>
      <c r="L105">
        <f>E199</f>
        <v>0</v>
      </c>
    </row>
    <row r="106" spans="1:12" ht="12.75">
      <c r="A106" s="8" t="s">
        <v>8</v>
      </c>
      <c r="C106">
        <v>40</v>
      </c>
      <c r="D106" s="2">
        <f>C106*$I$5*$D$2</f>
        <v>240</v>
      </c>
      <c r="E106">
        <f>D106*B104</f>
        <v>0</v>
      </c>
      <c r="F106">
        <f>E106/$I$5/$F$3</f>
        <v>0</v>
      </c>
      <c r="J106" s="122"/>
      <c r="K106" s="6" t="s">
        <v>209</v>
      </c>
      <c r="L106">
        <f>E200</f>
        <v>0</v>
      </c>
    </row>
    <row r="107" spans="1:10" ht="12.75">
      <c r="A107" s="8" t="s">
        <v>77</v>
      </c>
      <c r="C107">
        <v>45</v>
      </c>
      <c r="D107" s="2">
        <f>C107*$I$5*$D$2</f>
        <v>270</v>
      </c>
      <c r="E107">
        <f>D107*B104</f>
        <v>0</v>
      </c>
      <c r="F107">
        <f>E107/$I$5/$F$3</f>
        <v>0</v>
      </c>
      <c r="J107" s="122"/>
    </row>
    <row r="108" spans="1:11" ht="27.75">
      <c r="A108" s="8" t="s">
        <v>92</v>
      </c>
      <c r="C108">
        <v>10</v>
      </c>
      <c r="D108" s="2">
        <f>C108*$I$5*$D$2</f>
        <v>60</v>
      </c>
      <c r="E108">
        <f>D108*B104</f>
        <v>0</v>
      </c>
      <c r="F108">
        <f>E108/$I$5/$F$3</f>
        <v>0</v>
      </c>
      <c r="J108" s="122"/>
      <c r="K108" s="16" t="s">
        <v>59</v>
      </c>
    </row>
    <row r="109" spans="1:11" ht="27.75">
      <c r="A109" s="8" t="s">
        <v>82</v>
      </c>
      <c r="C109">
        <v>10</v>
      </c>
      <c r="D109" s="2">
        <f>C109*$I$5*$D$2</f>
        <v>60</v>
      </c>
      <c r="E109">
        <f>D109*B104</f>
        <v>0</v>
      </c>
      <c r="F109">
        <f>E109/$I$5/$F$3</f>
        <v>0</v>
      </c>
      <c r="J109" s="122"/>
      <c r="K109" s="16">
        <f>SUM(L6:L106)</f>
        <v>10782</v>
      </c>
    </row>
    <row r="110" spans="4:10" ht="12.75">
      <c r="D110" s="2"/>
      <c r="J110" s="122"/>
    </row>
    <row r="111" spans="1:10" ht="12.75">
      <c r="A111" s="45" t="s">
        <v>6</v>
      </c>
      <c r="D111" s="2"/>
      <c r="J111" s="122"/>
    </row>
    <row r="112" spans="1:10" ht="12.75">
      <c r="A112" s="8" t="s">
        <v>6</v>
      </c>
      <c r="C112">
        <v>60</v>
      </c>
      <c r="D112" s="2">
        <f>C112*$I$5*$D$2</f>
        <v>360</v>
      </c>
      <c r="E112">
        <f>D112*B111</f>
        <v>0</v>
      </c>
      <c r="F112">
        <f>E112/$I$5/$F$3</f>
        <v>0</v>
      </c>
      <c r="J112" s="122"/>
    </row>
    <row r="113" spans="1:10" ht="12.75">
      <c r="A113" s="8" t="s">
        <v>10</v>
      </c>
      <c r="C113">
        <v>6</v>
      </c>
      <c r="D113" s="2">
        <f>C113*$I$5*$D$2</f>
        <v>36</v>
      </c>
      <c r="E113">
        <f>D113*B111</f>
        <v>0</v>
      </c>
      <c r="F113">
        <f>E113/$I$5/$F$3</f>
        <v>0</v>
      </c>
      <c r="J113" s="122"/>
    </row>
    <row r="114" spans="1:10" ht="12.75">
      <c r="A114" s="69" t="s">
        <v>9</v>
      </c>
      <c r="C114">
        <v>35</v>
      </c>
      <c r="D114" s="2">
        <f>C114*$I$5*$D$2</f>
        <v>210</v>
      </c>
      <c r="E114">
        <f>D114*B111</f>
        <v>0</v>
      </c>
      <c r="F114">
        <f>E114/$I$5/$F$3</f>
        <v>0</v>
      </c>
      <c r="J114" s="122"/>
    </row>
    <row r="115" spans="4:10" ht="12.75">
      <c r="D115" s="2"/>
      <c r="J115" s="122"/>
    </row>
    <row r="116" spans="1:10" ht="12.75">
      <c r="A116" s="45" t="s">
        <v>166</v>
      </c>
      <c r="B116">
        <v>1</v>
      </c>
      <c r="D116" s="2"/>
      <c r="J116" s="122"/>
    </row>
    <row r="117" spans="1:10" ht="12.75">
      <c r="A117" s="8" t="s">
        <v>166</v>
      </c>
      <c r="C117" s="43">
        <v>60</v>
      </c>
      <c r="D117" s="2">
        <f>C117*$I$5*$D$2</f>
        <v>360</v>
      </c>
      <c r="E117">
        <f>D117*B116</f>
        <v>360</v>
      </c>
      <c r="F117">
        <f>E117/$I$5/$F$3</f>
        <v>20</v>
      </c>
      <c r="J117" s="122"/>
    </row>
    <row r="118" spans="1:10" ht="12.75">
      <c r="A118" s="8" t="s">
        <v>9</v>
      </c>
      <c r="C118">
        <v>35</v>
      </c>
      <c r="D118" s="2">
        <f>C118*$I$5*$D$2</f>
        <v>210</v>
      </c>
      <c r="E118">
        <f>D118*B116</f>
        <v>210</v>
      </c>
      <c r="F118">
        <f>E118/$I$5/$F$3</f>
        <v>11.666666666666666</v>
      </c>
      <c r="J118" s="122"/>
    </row>
    <row r="119" spans="1:10" ht="12.75">
      <c r="A119" s="45"/>
      <c r="J119" s="122"/>
    </row>
    <row r="120" spans="1:10" ht="12.75">
      <c r="A120" s="68" t="s">
        <v>167</v>
      </c>
      <c r="B120" s="63"/>
      <c r="C120" s="63"/>
      <c r="D120" s="63"/>
      <c r="E120" s="63"/>
      <c r="F120" s="63"/>
      <c r="J120" s="122"/>
    </row>
    <row r="121" spans="1:10" ht="12.75">
      <c r="A121" s="69" t="s">
        <v>6</v>
      </c>
      <c r="B121" s="63"/>
      <c r="C121" s="63">
        <v>100</v>
      </c>
      <c r="D121" s="4">
        <f>C121*$I$5*$D$2</f>
        <v>600</v>
      </c>
      <c r="E121" s="63">
        <f>D121*B120</f>
        <v>0</v>
      </c>
      <c r="F121" s="63">
        <f>E121/$I$5/$F$3</f>
        <v>0</v>
      </c>
      <c r="J121" s="122"/>
    </row>
    <row r="122" spans="1:10" ht="12.75">
      <c r="A122" s="69" t="s">
        <v>9</v>
      </c>
      <c r="B122" s="63"/>
      <c r="C122" s="63">
        <v>45</v>
      </c>
      <c r="D122" s="4">
        <f>C122*$I$5*$D$2</f>
        <v>270</v>
      </c>
      <c r="E122" s="63">
        <f>D122*B120</f>
        <v>0</v>
      </c>
      <c r="F122" s="63">
        <f>E122/$I$5/$F$3</f>
        <v>0</v>
      </c>
      <c r="J122" s="122"/>
    </row>
    <row r="123" spans="1:10" ht="12.75">
      <c r="A123" s="69" t="s">
        <v>168</v>
      </c>
      <c r="B123" s="63"/>
      <c r="C123" s="63">
        <v>15</v>
      </c>
      <c r="D123" s="4">
        <f>C123*$I$5*$D$2</f>
        <v>90</v>
      </c>
      <c r="E123" s="63">
        <f>D123*B120</f>
        <v>0</v>
      </c>
      <c r="F123" s="63">
        <f>E123/$I$5/$F$3</f>
        <v>0</v>
      </c>
      <c r="J123" s="122"/>
    </row>
    <row r="124" spans="1:10" ht="12.75">
      <c r="A124" s="69" t="s">
        <v>40</v>
      </c>
      <c r="B124" s="63"/>
      <c r="C124" s="63">
        <v>40</v>
      </c>
      <c r="D124" s="4">
        <f>C124*$I$5*$D$2</f>
        <v>240</v>
      </c>
      <c r="E124" s="63">
        <f>D124*B120</f>
        <v>0</v>
      </c>
      <c r="F124" s="63">
        <f>E124/$I$5/$F$3</f>
        <v>0</v>
      </c>
      <c r="I124">
        <f>SUM(E121:E125)</f>
        <v>0</v>
      </c>
      <c r="J124" s="122"/>
    </row>
    <row r="125" spans="1:10" ht="12.75">
      <c r="A125" s="69" t="s">
        <v>92</v>
      </c>
      <c r="B125" s="63"/>
      <c r="C125" s="63">
        <v>40</v>
      </c>
      <c r="D125" s="4">
        <f>C125*$I$5*$D$2</f>
        <v>240</v>
      </c>
      <c r="E125" s="63">
        <f>D125*B120</f>
        <v>0</v>
      </c>
      <c r="F125" s="63">
        <f>E125/$I$5/$F$3</f>
        <v>0</v>
      </c>
      <c r="J125" s="122"/>
    </row>
    <row r="126" spans="4:10" ht="12.75">
      <c r="D126" s="4"/>
      <c r="E126" s="63"/>
      <c r="F126" s="63"/>
      <c r="J126" s="122"/>
    </row>
    <row r="127" spans="1:10" ht="12.75">
      <c r="A127" s="68" t="s">
        <v>328</v>
      </c>
      <c r="B127" s="63">
        <v>1</v>
      </c>
      <c r="C127" s="63"/>
      <c r="D127" s="4"/>
      <c r="E127" s="63"/>
      <c r="F127" s="63"/>
      <c r="G127" s="63"/>
      <c r="J127" s="122"/>
    </row>
    <row r="128" spans="1:10" ht="12.75">
      <c r="A128" s="69" t="s">
        <v>329</v>
      </c>
      <c r="B128" s="63"/>
      <c r="C128" s="4">
        <v>60</v>
      </c>
      <c r="D128" s="4">
        <f>C128*$I$5*$D$2</f>
        <v>360</v>
      </c>
      <c r="E128" s="63">
        <f>D128*B127</f>
        <v>360</v>
      </c>
      <c r="F128" s="63">
        <f>E128/$I$5/$F$3</f>
        <v>20</v>
      </c>
      <c r="G128" s="63"/>
      <c r="J128" s="122"/>
    </row>
    <row r="129" spans="1:10" ht="12.75">
      <c r="A129" s="69" t="s">
        <v>22</v>
      </c>
      <c r="B129" s="63"/>
      <c r="C129" s="63">
        <v>20</v>
      </c>
      <c r="D129" s="4">
        <f>C129*$I$5*$D$2</f>
        <v>120</v>
      </c>
      <c r="E129" s="63">
        <f>D129*B127</f>
        <v>120</v>
      </c>
      <c r="F129" s="63">
        <f>E129/$I$5/$F$3</f>
        <v>6.666666666666667</v>
      </c>
      <c r="G129" s="63"/>
      <c r="J129" s="122"/>
    </row>
    <row r="130" ht="12.75">
      <c r="J130" s="122"/>
    </row>
    <row r="131" spans="1:10" ht="12.75">
      <c r="A131" s="1" t="s">
        <v>18</v>
      </c>
      <c r="B131">
        <v>3</v>
      </c>
      <c r="D131" s="2"/>
      <c r="J131" s="122"/>
    </row>
    <row r="132" spans="1:10" ht="12.75">
      <c r="A132" s="8" t="s">
        <v>123</v>
      </c>
      <c r="B132">
        <v>1</v>
      </c>
      <c r="C132">
        <v>25</v>
      </c>
      <c r="D132" s="2">
        <f aca="true" t="shared" si="5" ref="D132:D142">C132*$I$5*$D$2</f>
        <v>150</v>
      </c>
      <c r="E132">
        <f aca="true" t="shared" si="6" ref="E132:E142">B132*D132</f>
        <v>150</v>
      </c>
      <c r="F132">
        <f aca="true" t="shared" si="7" ref="F132:F142">E132/$I$5/$F$3</f>
        <v>8.333333333333334</v>
      </c>
      <c r="J132" s="122"/>
    </row>
    <row r="133" spans="1:10" ht="12.75">
      <c r="A133" s="8" t="s">
        <v>20</v>
      </c>
      <c r="B133">
        <v>3</v>
      </c>
      <c r="C133">
        <v>25</v>
      </c>
      <c r="D133" s="2">
        <f t="shared" si="5"/>
        <v>150</v>
      </c>
      <c r="E133">
        <f t="shared" si="6"/>
        <v>450</v>
      </c>
      <c r="F133">
        <f t="shared" si="7"/>
        <v>25</v>
      </c>
      <c r="J133" s="122"/>
    </row>
    <row r="134" spans="1:10" ht="12.75">
      <c r="A134" s="8" t="s">
        <v>21</v>
      </c>
      <c r="B134">
        <v>0</v>
      </c>
      <c r="C134">
        <v>25</v>
      </c>
      <c r="D134" s="2">
        <f t="shared" si="5"/>
        <v>150</v>
      </c>
      <c r="E134">
        <f t="shared" si="6"/>
        <v>0</v>
      </c>
      <c r="F134">
        <f t="shared" si="7"/>
        <v>0</v>
      </c>
      <c r="J134" s="122"/>
    </row>
    <row r="135" spans="1:10" ht="12.75">
      <c r="A135" s="8" t="s">
        <v>22</v>
      </c>
      <c r="B135">
        <v>3</v>
      </c>
      <c r="C135">
        <v>25</v>
      </c>
      <c r="D135" s="2">
        <f t="shared" si="5"/>
        <v>150</v>
      </c>
      <c r="E135">
        <f t="shared" si="6"/>
        <v>450</v>
      </c>
      <c r="F135">
        <f t="shared" si="7"/>
        <v>25</v>
      </c>
      <c r="J135" s="122"/>
    </row>
    <row r="136" spans="1:10" ht="12.75">
      <c r="A136" s="8" t="s">
        <v>10</v>
      </c>
      <c r="B136">
        <v>0</v>
      </c>
      <c r="C136" s="43">
        <v>7</v>
      </c>
      <c r="D136" s="2">
        <f t="shared" si="5"/>
        <v>42</v>
      </c>
      <c r="E136" s="43">
        <f t="shared" si="6"/>
        <v>0</v>
      </c>
      <c r="F136">
        <f t="shared" si="7"/>
        <v>0</v>
      </c>
      <c r="J136" s="122"/>
    </row>
    <row r="137" spans="1:10" ht="12.75">
      <c r="A137" s="8" t="s">
        <v>23</v>
      </c>
      <c r="B137">
        <v>0</v>
      </c>
      <c r="C137">
        <v>50</v>
      </c>
      <c r="D137" s="2">
        <f t="shared" si="5"/>
        <v>300</v>
      </c>
      <c r="E137">
        <f t="shared" si="6"/>
        <v>0</v>
      </c>
      <c r="F137">
        <f t="shared" si="7"/>
        <v>0</v>
      </c>
      <c r="J137" s="122"/>
    </row>
    <row r="138" spans="1:10" ht="12.75">
      <c r="A138" s="46" t="s">
        <v>24</v>
      </c>
      <c r="B138">
        <v>3</v>
      </c>
      <c r="C138">
        <v>15</v>
      </c>
      <c r="D138" s="2">
        <f t="shared" si="5"/>
        <v>90</v>
      </c>
      <c r="E138">
        <f t="shared" si="6"/>
        <v>270</v>
      </c>
      <c r="F138">
        <f t="shared" si="7"/>
        <v>15</v>
      </c>
      <c r="J138" s="122"/>
    </row>
    <row r="139" spans="1:10" ht="12.75">
      <c r="A139" s="46" t="s">
        <v>52</v>
      </c>
      <c r="B139">
        <f>F3*3</f>
        <v>9</v>
      </c>
      <c r="C139">
        <v>17</v>
      </c>
      <c r="D139" s="2">
        <f t="shared" si="5"/>
        <v>102</v>
      </c>
      <c r="E139">
        <f t="shared" si="6"/>
        <v>918</v>
      </c>
      <c r="F139">
        <f t="shared" si="7"/>
        <v>51</v>
      </c>
      <c r="J139" s="122"/>
    </row>
    <row r="140" spans="1:10" ht="12.75">
      <c r="A140" s="46" t="s">
        <v>25</v>
      </c>
      <c r="B140" s="43">
        <v>0</v>
      </c>
      <c r="C140" s="43">
        <v>5</v>
      </c>
      <c r="D140" s="2">
        <f t="shared" si="5"/>
        <v>30</v>
      </c>
      <c r="E140" s="43">
        <f t="shared" si="6"/>
        <v>0</v>
      </c>
      <c r="F140">
        <f t="shared" si="7"/>
        <v>0</v>
      </c>
      <c r="J140" s="122"/>
    </row>
    <row r="141" spans="1:10" ht="12.75">
      <c r="A141" s="8" t="s">
        <v>173</v>
      </c>
      <c r="B141" s="67">
        <v>1</v>
      </c>
      <c r="C141" s="43">
        <v>30</v>
      </c>
      <c r="D141" s="2">
        <f t="shared" si="5"/>
        <v>180</v>
      </c>
      <c r="E141" s="43">
        <f t="shared" si="6"/>
        <v>180</v>
      </c>
      <c r="F141">
        <f t="shared" si="7"/>
        <v>10</v>
      </c>
      <c r="J141" s="122"/>
    </row>
    <row r="142" spans="1:10" ht="12.75">
      <c r="A142" s="66" t="s">
        <v>172</v>
      </c>
      <c r="B142" s="67">
        <v>0</v>
      </c>
      <c r="C142" s="67">
        <v>30</v>
      </c>
      <c r="D142" s="4">
        <f t="shared" si="5"/>
        <v>180</v>
      </c>
      <c r="E142" s="67">
        <f t="shared" si="6"/>
        <v>0</v>
      </c>
      <c r="F142">
        <f t="shared" si="7"/>
        <v>0</v>
      </c>
      <c r="J142" s="122"/>
    </row>
    <row r="143" spans="1:10" ht="12.75">
      <c r="A143" s="66" t="s">
        <v>159</v>
      </c>
      <c r="B143" s="67">
        <v>2</v>
      </c>
      <c r="C143" s="67">
        <v>30</v>
      </c>
      <c r="D143" s="4">
        <f>C143*$I$5*$D$2</f>
        <v>180</v>
      </c>
      <c r="E143" s="67">
        <f>B143*D143</f>
        <v>360</v>
      </c>
      <c r="F143">
        <f>E143/$I$5/$F$3</f>
        <v>20</v>
      </c>
      <c r="J143" s="122"/>
    </row>
    <row r="144" spans="1:10" ht="12.75">
      <c r="A144" s="46" t="s">
        <v>84</v>
      </c>
      <c r="B144">
        <v>2</v>
      </c>
      <c r="C144">
        <v>15</v>
      </c>
      <c r="D144" s="2">
        <f>C144*$I$5</f>
        <v>90</v>
      </c>
      <c r="E144">
        <f>D144*B144</f>
        <v>180</v>
      </c>
      <c r="F144">
        <f>E144/$I$5/$F$3</f>
        <v>10</v>
      </c>
      <c r="J144" s="122"/>
    </row>
    <row r="145" spans="1:10" ht="12.75">
      <c r="A145" s="46"/>
      <c r="D145" s="2"/>
      <c r="J145" s="122"/>
    </row>
    <row r="146" spans="1:10" ht="12.75">
      <c r="A146" s="1" t="s">
        <v>46</v>
      </c>
      <c r="B146">
        <f>3*F3</f>
        <v>9</v>
      </c>
      <c r="D146" s="2"/>
      <c r="J146" s="122"/>
    </row>
    <row r="147" spans="1:10" ht="12.75">
      <c r="A147" s="47" t="s">
        <v>47</v>
      </c>
      <c r="B147">
        <v>8</v>
      </c>
      <c r="C147">
        <v>5</v>
      </c>
      <c r="D147" s="2">
        <f>C147*$I$5*$D$2</f>
        <v>30</v>
      </c>
      <c r="E147">
        <f>D147*B147</f>
        <v>240</v>
      </c>
      <c r="F147">
        <f>E147/$I$5/$F$3</f>
        <v>13.333333333333334</v>
      </c>
      <c r="J147" s="122"/>
    </row>
    <row r="148" spans="1:10" ht="12.75">
      <c r="A148" s="47" t="s">
        <v>48</v>
      </c>
      <c r="B148">
        <v>0</v>
      </c>
      <c r="C148">
        <v>3</v>
      </c>
      <c r="D148" s="2">
        <f>C148*$I$5*$D$2</f>
        <v>18</v>
      </c>
      <c r="E148">
        <f>D148*B148</f>
        <v>0</v>
      </c>
      <c r="F148">
        <f>E148/$I$5/$F$3</f>
        <v>0</v>
      </c>
      <c r="J148" s="122"/>
    </row>
    <row r="149" spans="1:10" ht="12.75">
      <c r="A149" s="47" t="s">
        <v>49</v>
      </c>
      <c r="B149">
        <v>0</v>
      </c>
      <c r="C149">
        <v>40</v>
      </c>
      <c r="D149" s="2">
        <f>C149*$I$5*$D$2</f>
        <v>240</v>
      </c>
      <c r="E149">
        <f>D149*B149</f>
        <v>0</v>
      </c>
      <c r="F149">
        <f>E149/$I$5/$F$3</f>
        <v>0</v>
      </c>
      <c r="J149" s="122"/>
    </row>
    <row r="150" spans="1:10" ht="12.75">
      <c r="A150" s="47" t="s">
        <v>122</v>
      </c>
      <c r="B150">
        <v>1</v>
      </c>
      <c r="C150">
        <v>80</v>
      </c>
      <c r="D150" s="2">
        <f>C150*$I$5*$D$2</f>
        <v>480</v>
      </c>
      <c r="E150">
        <f>D150*B150</f>
        <v>480</v>
      </c>
      <c r="F150">
        <f>E150/$I$5/$F$3</f>
        <v>26.666666666666668</v>
      </c>
      <c r="I150">
        <f>SUM(B147:B150)</f>
        <v>9</v>
      </c>
      <c r="J150" s="122"/>
    </row>
    <row r="151" spans="4:10" ht="12.75">
      <c r="D151" s="2"/>
      <c r="J151" s="122"/>
    </row>
    <row r="152" spans="1:10" ht="12.75">
      <c r="A152" s="1" t="s">
        <v>50</v>
      </c>
      <c r="B152">
        <v>0</v>
      </c>
      <c r="D152" s="2"/>
      <c r="J152" s="122"/>
    </row>
    <row r="153" spans="1:10" ht="12.75">
      <c r="A153" s="47" t="s">
        <v>50</v>
      </c>
      <c r="C153">
        <v>15</v>
      </c>
      <c r="D153" s="2">
        <f>C153*$I$5*$D$2</f>
        <v>90</v>
      </c>
      <c r="E153">
        <f>D153*B152</f>
        <v>0</v>
      </c>
      <c r="F153">
        <f>E153/$I$5/$F$3</f>
        <v>0</v>
      </c>
      <c r="J153" s="122"/>
    </row>
    <row r="154" spans="1:10" ht="12.75">
      <c r="A154" s="47" t="s">
        <v>1</v>
      </c>
      <c r="C154">
        <v>20</v>
      </c>
      <c r="D154" s="2">
        <f>C154*$I$5*$D$2</f>
        <v>120</v>
      </c>
      <c r="E154">
        <f>D154*B152</f>
        <v>0</v>
      </c>
      <c r="F154">
        <f>E154/$I$5/$F$3</f>
        <v>0</v>
      </c>
      <c r="J154" s="122"/>
    </row>
    <row r="155" ht="12.75">
      <c r="J155" s="122"/>
    </row>
    <row r="156" spans="1:10" ht="12.75">
      <c r="A156" s="1" t="s">
        <v>17</v>
      </c>
      <c r="B156">
        <f>I156*F3</f>
        <v>24</v>
      </c>
      <c r="D156" s="2"/>
      <c r="G156" t="s">
        <v>174</v>
      </c>
      <c r="I156">
        <v>8</v>
      </c>
      <c r="J156" s="122"/>
    </row>
    <row r="157" spans="1:10" ht="12.75">
      <c r="A157" s="47" t="s">
        <v>27</v>
      </c>
      <c r="B157">
        <v>1</v>
      </c>
      <c r="C157">
        <v>15</v>
      </c>
      <c r="D157" s="2">
        <f>C157*$I$5</f>
        <v>90</v>
      </c>
      <c r="E157">
        <f>D157*B157</f>
        <v>90</v>
      </c>
      <c r="F157">
        <f aca="true" t="shared" si="8" ref="F157:F179">E157/$I$5/$F$3</f>
        <v>5</v>
      </c>
      <c r="J157" s="122"/>
    </row>
    <row r="158" spans="1:10" ht="12.75">
      <c r="A158" s="47" t="s">
        <v>28</v>
      </c>
      <c r="B158">
        <v>3</v>
      </c>
      <c r="C158">
        <v>10</v>
      </c>
      <c r="D158" s="2">
        <f>C158*$I$5</f>
        <v>60</v>
      </c>
      <c r="E158">
        <f>D158*B158</f>
        <v>180</v>
      </c>
      <c r="F158">
        <f t="shared" si="8"/>
        <v>10</v>
      </c>
      <c r="J158" s="122"/>
    </row>
    <row r="159" spans="1:10" ht="12.75">
      <c r="A159" s="47" t="s">
        <v>29</v>
      </c>
      <c r="B159">
        <v>0</v>
      </c>
      <c r="C159">
        <f>5*2</f>
        <v>10</v>
      </c>
      <c r="D159" s="2">
        <f>C159*$I$5</f>
        <v>60</v>
      </c>
      <c r="E159">
        <f>D159*B159</f>
        <v>0</v>
      </c>
      <c r="F159">
        <f t="shared" si="8"/>
        <v>0</v>
      </c>
      <c r="J159" s="122"/>
    </row>
    <row r="160" spans="1:10" ht="12.75">
      <c r="A160" s="47" t="s">
        <v>179</v>
      </c>
      <c r="B160">
        <v>2</v>
      </c>
      <c r="C160">
        <f>5*2</f>
        <v>10</v>
      </c>
      <c r="D160" s="2">
        <f>C160*$I$5</f>
        <v>60</v>
      </c>
      <c r="E160">
        <f>D160*B160</f>
        <v>120</v>
      </c>
      <c r="F160">
        <f t="shared" si="8"/>
        <v>6.666666666666667</v>
      </c>
      <c r="J160" s="122"/>
    </row>
    <row r="161" spans="1:10" ht="12.75">
      <c r="A161" s="47" t="s">
        <v>34</v>
      </c>
      <c r="B161">
        <v>2</v>
      </c>
      <c r="D161" s="2">
        <v>100</v>
      </c>
      <c r="E161">
        <f>B161*D161</f>
        <v>200</v>
      </c>
      <c r="F161">
        <f t="shared" si="8"/>
        <v>11.111111111111112</v>
      </c>
      <c r="J161" s="122"/>
    </row>
    <row r="162" spans="1:10" ht="12.75">
      <c r="A162" s="47" t="s">
        <v>31</v>
      </c>
      <c r="B162">
        <v>1</v>
      </c>
      <c r="C162">
        <v>15</v>
      </c>
      <c r="D162" s="2">
        <f aca="true" t="shared" si="9" ref="D162:D179">C162*$I$5</f>
        <v>90</v>
      </c>
      <c r="E162">
        <f>D162*B162</f>
        <v>90</v>
      </c>
      <c r="F162">
        <f t="shared" si="8"/>
        <v>5</v>
      </c>
      <c r="J162" s="122"/>
    </row>
    <row r="163" spans="1:10" ht="12.75">
      <c r="A163" s="47" t="s">
        <v>32</v>
      </c>
      <c r="B163">
        <v>1</v>
      </c>
      <c r="C163">
        <v>15</v>
      </c>
      <c r="D163" s="2">
        <f t="shared" si="9"/>
        <v>90</v>
      </c>
      <c r="E163">
        <f>D163*B163</f>
        <v>90</v>
      </c>
      <c r="F163">
        <f t="shared" si="8"/>
        <v>5</v>
      </c>
      <c r="J163" s="122"/>
    </row>
    <row r="164" spans="1:10" ht="12.75">
      <c r="A164" s="47" t="s">
        <v>88</v>
      </c>
      <c r="B164">
        <v>2</v>
      </c>
      <c r="C164">
        <v>15</v>
      </c>
      <c r="D164" s="2">
        <f t="shared" si="9"/>
        <v>90</v>
      </c>
      <c r="E164">
        <f>D164*B164</f>
        <v>180</v>
      </c>
      <c r="F164">
        <f t="shared" si="8"/>
        <v>10</v>
      </c>
      <c r="J164" s="122"/>
    </row>
    <row r="165" spans="1:10" ht="12.75">
      <c r="A165" s="47" t="s">
        <v>53</v>
      </c>
      <c r="B165">
        <v>1</v>
      </c>
      <c r="C165">
        <f>7*2</f>
        <v>14</v>
      </c>
      <c r="D165" s="2">
        <f t="shared" si="9"/>
        <v>84</v>
      </c>
      <c r="E165">
        <f>D165*B165</f>
        <v>84</v>
      </c>
      <c r="F165">
        <f t="shared" si="8"/>
        <v>4.666666666666667</v>
      </c>
      <c r="J165" s="122"/>
    </row>
    <row r="166" spans="1:10" ht="12.75">
      <c r="A166" s="47" t="s">
        <v>35</v>
      </c>
      <c r="B166">
        <v>0</v>
      </c>
      <c r="C166">
        <v>30</v>
      </c>
      <c r="D166" s="2">
        <f t="shared" si="9"/>
        <v>180</v>
      </c>
      <c r="E166">
        <f>B166*D166</f>
        <v>0</v>
      </c>
      <c r="F166">
        <f t="shared" si="8"/>
        <v>0</v>
      </c>
      <c r="J166" s="122"/>
    </row>
    <row r="167" spans="1:10" ht="12.75">
      <c r="A167" s="47" t="s">
        <v>36</v>
      </c>
      <c r="B167">
        <v>0</v>
      </c>
      <c r="C167">
        <v>40</v>
      </c>
      <c r="D167" s="2">
        <f t="shared" si="9"/>
        <v>240</v>
      </c>
      <c r="E167">
        <f>B167*D167</f>
        <v>0</v>
      </c>
      <c r="F167">
        <f t="shared" si="8"/>
        <v>0</v>
      </c>
      <c r="J167" s="122"/>
    </row>
    <row r="168" spans="1:10" ht="12.75">
      <c r="A168" s="8" t="s">
        <v>75</v>
      </c>
      <c r="B168">
        <v>2</v>
      </c>
      <c r="C168">
        <v>30</v>
      </c>
      <c r="D168" s="2">
        <f t="shared" si="9"/>
        <v>180</v>
      </c>
      <c r="E168">
        <f>B168*D168</f>
        <v>360</v>
      </c>
      <c r="F168">
        <f t="shared" si="8"/>
        <v>20</v>
      </c>
      <c r="J168" s="122"/>
    </row>
    <row r="169" spans="1:10" ht="12.75">
      <c r="A169" s="8" t="s">
        <v>72</v>
      </c>
      <c r="B169">
        <v>2</v>
      </c>
      <c r="C169">
        <v>20</v>
      </c>
      <c r="D169" s="2">
        <f t="shared" si="9"/>
        <v>120</v>
      </c>
      <c r="E169">
        <f>B169*D169</f>
        <v>240</v>
      </c>
      <c r="F169">
        <f t="shared" si="8"/>
        <v>13.333333333333334</v>
      </c>
      <c r="J169" s="122"/>
    </row>
    <row r="170" spans="1:10" ht="12.75">
      <c r="A170" s="47" t="s">
        <v>159</v>
      </c>
      <c r="B170">
        <v>0</v>
      </c>
      <c r="C170">
        <v>15</v>
      </c>
      <c r="D170" s="2">
        <f t="shared" si="9"/>
        <v>90</v>
      </c>
      <c r="E170">
        <f>B170*D170</f>
        <v>0</v>
      </c>
      <c r="F170">
        <f t="shared" si="8"/>
        <v>0</v>
      </c>
      <c r="J170" s="122"/>
    </row>
    <row r="171" spans="1:10" ht="12.75">
      <c r="A171" s="47" t="s">
        <v>26</v>
      </c>
      <c r="B171">
        <v>1</v>
      </c>
      <c r="C171">
        <v>10</v>
      </c>
      <c r="D171" s="2">
        <f t="shared" si="9"/>
        <v>60</v>
      </c>
      <c r="E171">
        <f>D171*B171</f>
        <v>60</v>
      </c>
      <c r="F171">
        <f t="shared" si="8"/>
        <v>3.3333333333333335</v>
      </c>
      <c r="J171" s="122"/>
    </row>
    <row r="172" spans="1:10" ht="12.75">
      <c r="A172" s="46" t="s">
        <v>326</v>
      </c>
      <c r="B172">
        <v>0</v>
      </c>
      <c r="C172">
        <v>30</v>
      </c>
      <c r="D172" s="2">
        <f t="shared" si="9"/>
        <v>180</v>
      </c>
      <c r="E172">
        <f>D172*B172</f>
        <v>0</v>
      </c>
      <c r="F172">
        <f t="shared" si="8"/>
        <v>0</v>
      </c>
      <c r="H172" t="s">
        <v>94</v>
      </c>
      <c r="I172">
        <f>SUM(B157:B162)+SUM(B166:B173)</f>
        <v>14</v>
      </c>
      <c r="J172" s="122"/>
    </row>
    <row r="173" spans="1:10" ht="12.75">
      <c r="A173" s="8" t="s">
        <v>45</v>
      </c>
      <c r="B173">
        <v>0</v>
      </c>
      <c r="C173">
        <v>30</v>
      </c>
      <c r="D173" s="2">
        <f>C173*$I$5</f>
        <v>180</v>
      </c>
      <c r="E173">
        <f>D173*B173</f>
        <v>0</v>
      </c>
      <c r="F173">
        <f t="shared" si="8"/>
        <v>0</v>
      </c>
      <c r="H173" t="s">
        <v>95</v>
      </c>
      <c r="I173">
        <f>SUM(B174:B183)+SUM(B163:B165)</f>
        <v>7</v>
      </c>
      <c r="J173" s="122"/>
    </row>
    <row r="174" spans="1:10" ht="12.75">
      <c r="A174" s="46" t="s">
        <v>124</v>
      </c>
      <c r="B174">
        <v>0</v>
      </c>
      <c r="C174">
        <v>12</v>
      </c>
      <c r="D174" s="2">
        <f>C174*$I$5</f>
        <v>72</v>
      </c>
      <c r="E174">
        <f>D174*$I$5*B174</f>
        <v>0</v>
      </c>
      <c r="F174">
        <f>E174/$I$5/$F$3</f>
        <v>0</v>
      </c>
      <c r="J174" s="122"/>
    </row>
    <row r="175" spans="1:10" ht="12.75">
      <c r="A175" s="46" t="s">
        <v>125</v>
      </c>
      <c r="B175">
        <v>0</v>
      </c>
      <c r="C175">
        <v>12</v>
      </c>
      <c r="D175" s="2">
        <f>C175*$I$5</f>
        <v>72</v>
      </c>
      <c r="E175">
        <f>D175*$I$5*B175</f>
        <v>0</v>
      </c>
      <c r="F175">
        <f>E175/$I$5/$F$3</f>
        <v>0</v>
      </c>
      <c r="J175" s="122"/>
    </row>
    <row r="176" spans="1:10" ht="12.75">
      <c r="A176" s="47" t="s">
        <v>171</v>
      </c>
      <c r="B176">
        <v>0</v>
      </c>
      <c r="C176">
        <v>15</v>
      </c>
      <c r="D176" s="2">
        <f t="shared" si="9"/>
        <v>90</v>
      </c>
      <c r="E176">
        <f>B176*D176</f>
        <v>0</v>
      </c>
      <c r="F176">
        <f t="shared" si="8"/>
        <v>0</v>
      </c>
      <c r="J176" s="122"/>
    </row>
    <row r="177" spans="1:10" ht="12.75">
      <c r="A177" s="46" t="s">
        <v>89</v>
      </c>
      <c r="B177">
        <v>3</v>
      </c>
      <c r="C177">
        <v>15</v>
      </c>
      <c r="D177" s="2">
        <f t="shared" si="9"/>
        <v>90</v>
      </c>
      <c r="E177">
        <f aca="true" t="shared" si="10" ref="E177:E183">D177*B177</f>
        <v>270</v>
      </c>
      <c r="F177">
        <f t="shared" si="8"/>
        <v>15</v>
      </c>
      <c r="J177" s="122"/>
    </row>
    <row r="178" spans="1:10" ht="12.75">
      <c r="A178" s="47" t="s">
        <v>33</v>
      </c>
      <c r="B178">
        <v>0</v>
      </c>
      <c r="C178">
        <f>15</f>
        <v>15</v>
      </c>
      <c r="D178" s="2">
        <f t="shared" si="9"/>
        <v>90</v>
      </c>
      <c r="E178">
        <f t="shared" si="10"/>
        <v>0</v>
      </c>
      <c r="F178">
        <f t="shared" si="8"/>
        <v>0</v>
      </c>
      <c r="J178" s="122"/>
    </row>
    <row r="179" spans="1:10" ht="12.75">
      <c r="A179" s="8" t="s">
        <v>20</v>
      </c>
      <c r="B179">
        <v>0</v>
      </c>
      <c r="C179">
        <v>30</v>
      </c>
      <c r="D179" s="2">
        <f t="shared" si="9"/>
        <v>180</v>
      </c>
      <c r="E179">
        <f t="shared" si="10"/>
        <v>0</v>
      </c>
      <c r="F179">
        <f t="shared" si="8"/>
        <v>0</v>
      </c>
      <c r="J179" s="122"/>
    </row>
    <row r="180" spans="1:10" ht="12.75">
      <c r="A180" s="46" t="s">
        <v>60</v>
      </c>
      <c r="B180">
        <v>0</v>
      </c>
      <c r="C180">
        <v>50</v>
      </c>
      <c r="D180" s="2">
        <f>C180*$I$5</f>
        <v>300</v>
      </c>
      <c r="E180">
        <f t="shared" si="10"/>
        <v>0</v>
      </c>
      <c r="F180">
        <f>E180/$I$5/$F$3</f>
        <v>0</v>
      </c>
      <c r="J180" s="122"/>
    </row>
    <row r="181" spans="1:10" ht="12.75">
      <c r="A181" s="46" t="s">
        <v>123</v>
      </c>
      <c r="B181">
        <v>0</v>
      </c>
      <c r="C181">
        <v>50</v>
      </c>
      <c r="D181" s="2">
        <f>C181*$I$5</f>
        <v>300</v>
      </c>
      <c r="E181">
        <f t="shared" si="10"/>
        <v>0</v>
      </c>
      <c r="F181">
        <f>E181/$I$5/$F$3</f>
        <v>0</v>
      </c>
      <c r="J181" s="122"/>
    </row>
    <row r="182" spans="1:10" ht="12.75">
      <c r="A182" s="46" t="s">
        <v>22</v>
      </c>
      <c r="B182">
        <v>0</v>
      </c>
      <c r="C182">
        <v>20</v>
      </c>
      <c r="D182" s="2">
        <f>C182*$I$5</f>
        <v>120</v>
      </c>
      <c r="E182">
        <f t="shared" si="10"/>
        <v>0</v>
      </c>
      <c r="F182">
        <f>E182/$I$5/$F$3</f>
        <v>0</v>
      </c>
      <c r="J182" s="122"/>
    </row>
    <row r="183" spans="1:10" ht="12.75">
      <c r="A183" s="46" t="s">
        <v>21</v>
      </c>
      <c r="B183">
        <v>0</v>
      </c>
      <c r="C183">
        <v>15</v>
      </c>
      <c r="D183" s="2">
        <f>C183*$I$5</f>
        <v>90</v>
      </c>
      <c r="E183">
        <f t="shared" si="10"/>
        <v>0</v>
      </c>
      <c r="F183">
        <f>E183/$I$5/$F$3</f>
        <v>0</v>
      </c>
      <c r="J183" s="122"/>
    </row>
    <row r="184" spans="1:10" ht="12.75">
      <c r="A184" s="43"/>
      <c r="B184">
        <f>SUM(B157:B183)</f>
        <v>21</v>
      </c>
      <c r="D184" s="2"/>
      <c r="J184" s="122"/>
    </row>
    <row r="185" spans="1:10" ht="12.75">
      <c r="A185" s="39" t="s">
        <v>11</v>
      </c>
      <c r="D185" s="2"/>
      <c r="J185" s="122"/>
    </row>
    <row r="186" spans="1:10" ht="12.75">
      <c r="A186" s="46" t="s">
        <v>37</v>
      </c>
      <c r="B186">
        <v>0</v>
      </c>
      <c r="D186">
        <v>15</v>
      </c>
      <c r="E186">
        <f>B186*D186</f>
        <v>0</v>
      </c>
      <c r="F186">
        <f aca="true" t="shared" si="11" ref="F186:F196">E186/$I$5/$F$3</f>
        <v>0</v>
      </c>
      <c r="J186" s="122"/>
    </row>
    <row r="187" spans="1:10" ht="12.75">
      <c r="A187" s="46" t="s">
        <v>38</v>
      </c>
      <c r="B187">
        <v>0</v>
      </c>
      <c r="D187">
        <v>250</v>
      </c>
      <c r="E187">
        <f>D187*B187</f>
        <v>0</v>
      </c>
      <c r="F187">
        <f t="shared" si="11"/>
        <v>0</v>
      </c>
      <c r="J187" s="122"/>
    </row>
    <row r="188" spans="1:10" ht="12.75">
      <c r="A188" s="46" t="s">
        <v>91</v>
      </c>
      <c r="B188">
        <v>0</v>
      </c>
      <c r="D188">
        <v>250</v>
      </c>
      <c r="E188">
        <f>D188*B188</f>
        <v>0</v>
      </c>
      <c r="F188">
        <f t="shared" si="11"/>
        <v>0</v>
      </c>
      <c r="J188" s="122"/>
    </row>
    <row r="189" spans="1:10" ht="12.75">
      <c r="A189" s="46" t="s">
        <v>39</v>
      </c>
      <c r="B189">
        <v>1</v>
      </c>
      <c r="D189">
        <v>40</v>
      </c>
      <c r="E189">
        <f>D189*B189</f>
        <v>40</v>
      </c>
      <c r="F189">
        <f t="shared" si="11"/>
        <v>2.2222222222222223</v>
      </c>
      <c r="J189" s="122"/>
    </row>
    <row r="190" spans="1:10" ht="12.75">
      <c r="A190" s="46" t="s">
        <v>40</v>
      </c>
      <c r="B190">
        <v>3</v>
      </c>
      <c r="D190">
        <v>55</v>
      </c>
      <c r="E190">
        <f aca="true" t="shared" si="12" ref="E190:E195">B190*D190</f>
        <v>165</v>
      </c>
      <c r="F190">
        <f t="shared" si="11"/>
        <v>9.166666666666666</v>
      </c>
      <c r="J190" s="122"/>
    </row>
    <row r="191" spans="1:10" ht="12.75">
      <c r="A191" s="46" t="s">
        <v>41</v>
      </c>
      <c r="B191">
        <f>2*F3</f>
        <v>6</v>
      </c>
      <c r="C191">
        <v>7</v>
      </c>
      <c r="D191">
        <f>C191*$I$5</f>
        <v>42</v>
      </c>
      <c r="E191">
        <f t="shared" si="12"/>
        <v>252</v>
      </c>
      <c r="F191">
        <f t="shared" si="11"/>
        <v>14</v>
      </c>
      <c r="J191" s="122"/>
    </row>
    <row r="192" spans="1:10" ht="12.75">
      <c r="A192" s="46" t="s">
        <v>121</v>
      </c>
      <c r="B192">
        <v>0</v>
      </c>
      <c r="C192">
        <v>0</v>
      </c>
      <c r="D192">
        <v>100</v>
      </c>
      <c r="E192">
        <f t="shared" si="12"/>
        <v>0</v>
      </c>
      <c r="F192">
        <f t="shared" si="11"/>
        <v>0</v>
      </c>
      <c r="J192" s="122"/>
    </row>
    <row r="193" spans="1:10" ht="12.75">
      <c r="A193" s="46" t="s">
        <v>3</v>
      </c>
      <c r="B193">
        <f>F3*3</f>
        <v>9</v>
      </c>
      <c r="C193">
        <f>5*3</f>
        <v>15</v>
      </c>
      <c r="D193">
        <f>C193*$I$5</f>
        <v>90</v>
      </c>
      <c r="E193">
        <f t="shared" si="12"/>
        <v>810</v>
      </c>
      <c r="F193">
        <f t="shared" si="11"/>
        <v>45</v>
      </c>
      <c r="J193" s="122"/>
    </row>
    <row r="194" spans="1:10" ht="12.75">
      <c r="A194" s="46" t="s">
        <v>11</v>
      </c>
      <c r="B194">
        <v>0</v>
      </c>
      <c r="D194">
        <v>150</v>
      </c>
      <c r="E194">
        <f t="shared" si="12"/>
        <v>0</v>
      </c>
      <c r="F194">
        <f t="shared" si="11"/>
        <v>0</v>
      </c>
      <c r="J194" s="122"/>
    </row>
    <row r="195" spans="1:10" ht="12.75">
      <c r="A195" s="46" t="s">
        <v>42</v>
      </c>
      <c r="B195">
        <v>0</v>
      </c>
      <c r="D195">
        <v>10</v>
      </c>
      <c r="E195">
        <f t="shared" si="12"/>
        <v>0</v>
      </c>
      <c r="F195">
        <f t="shared" si="11"/>
        <v>0</v>
      </c>
      <c r="J195" s="122"/>
    </row>
    <row r="196" spans="1:10" ht="12.75">
      <c r="A196" s="47" t="s">
        <v>43</v>
      </c>
      <c r="B196">
        <v>0</v>
      </c>
      <c r="C196">
        <v>5</v>
      </c>
      <c r="D196">
        <f>C196*$I$5</f>
        <v>30</v>
      </c>
      <c r="E196">
        <f>D196*B196</f>
        <v>0</v>
      </c>
      <c r="F196">
        <f t="shared" si="11"/>
        <v>0</v>
      </c>
      <c r="J196" s="122"/>
    </row>
    <row r="197" spans="1:10" ht="12.75">
      <c r="A197" s="121" t="s">
        <v>319</v>
      </c>
      <c r="B197" s="2">
        <v>1</v>
      </c>
      <c r="C197" s="2">
        <v>37.5</v>
      </c>
      <c r="D197" s="2">
        <f>C197*$I$5</f>
        <v>225</v>
      </c>
      <c r="E197" s="2">
        <f>D197*B197</f>
        <v>225</v>
      </c>
      <c r="F197" s="2">
        <f>E197/$I$5/$F$3</f>
        <v>12.5</v>
      </c>
      <c r="J197" s="122"/>
    </row>
    <row r="198" spans="1:6" ht="12.75">
      <c r="A198" s="47" t="s">
        <v>120</v>
      </c>
      <c r="B198">
        <v>1</v>
      </c>
      <c r="C198">
        <v>20</v>
      </c>
      <c r="D198">
        <f>C198*$I$5</f>
        <v>120</v>
      </c>
      <c r="E198">
        <f>D198*B198</f>
        <v>120</v>
      </c>
      <c r="F198">
        <f>E198/$I$5/$F$3</f>
        <v>6.666666666666667</v>
      </c>
    </row>
    <row r="199" spans="1:6" ht="12.75">
      <c r="A199" s="8" t="s">
        <v>304</v>
      </c>
      <c r="B199">
        <v>0</v>
      </c>
      <c r="C199">
        <v>25</v>
      </c>
      <c r="D199">
        <f>C199*$I$5</f>
        <v>150</v>
      </c>
      <c r="E199">
        <f>D199*B199</f>
        <v>0</v>
      </c>
      <c r="F199">
        <f>E199/$I$5/$F$3</f>
        <v>0</v>
      </c>
    </row>
    <row r="200" spans="1:6" ht="12.75">
      <c r="A200" s="8" t="s">
        <v>209</v>
      </c>
      <c r="B200">
        <v>0</v>
      </c>
      <c r="D200">
        <v>500</v>
      </c>
      <c r="E200">
        <f>D200*B200</f>
        <v>0</v>
      </c>
      <c r="F200">
        <f>E200/$I$5/$F$3</f>
        <v>0</v>
      </c>
    </row>
    <row r="202" ht="18">
      <c r="E202" s="9">
        <f>SUM(E5:E200)</f>
        <v>10818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2"/>
  <sheetViews>
    <sheetView zoomScale="85" zoomScaleNormal="85" zoomScalePageLayoutView="0" workbookViewId="0" topLeftCell="A1">
      <pane ySplit="3" topLeftCell="BM70" activePane="bottomLeft" state="frozen"/>
      <selection pane="topLeft" activeCell="A1" sqref="A1"/>
      <selection pane="bottomLeft" activeCell="K112" sqref="K112"/>
    </sheetView>
  </sheetViews>
  <sheetFormatPr defaultColWidth="9.00390625" defaultRowHeight="12.75"/>
  <cols>
    <col min="1" max="1" width="15.00390625" style="0" customWidth="1"/>
    <col min="2" max="2" width="11.00390625" style="0" customWidth="1"/>
    <col min="3" max="4" width="9.375" style="0" customWidth="1"/>
    <col min="6" max="6" width="9.625" style="0" bestFit="1" customWidth="1"/>
    <col min="7" max="7" width="7.625" style="0" customWidth="1"/>
    <col min="8" max="8" width="3.125" style="0" customWidth="1"/>
    <col min="10" max="10" width="9.125" style="63" customWidth="1"/>
    <col min="11" max="11" width="16.375" style="0" customWidth="1"/>
    <col min="12" max="12" width="13.625" style="0" bestFit="1" customWidth="1"/>
    <col min="15" max="15" width="21.125" style="0" customWidth="1"/>
    <col min="16" max="16" width="13.625" style="0" customWidth="1"/>
    <col min="17" max="17" width="15.125" style="0" customWidth="1"/>
    <col min="18" max="18" width="10.375" style="0" customWidth="1"/>
    <col min="20" max="20" width="12.75390625" style="0" customWidth="1"/>
    <col min="21" max="21" width="11.25390625" style="0" customWidth="1"/>
    <col min="22" max="22" width="15.625" style="0" customWidth="1"/>
  </cols>
  <sheetData>
    <row r="1" spans="2:22" ht="18.75" thickBot="1">
      <c r="B1" s="9" t="s">
        <v>312</v>
      </c>
      <c r="E1" s="10"/>
      <c r="F1" s="10"/>
      <c r="I1">
        <f>SUM(F6:F200)</f>
        <v>547.3476190476191</v>
      </c>
      <c r="J1" s="122"/>
      <c r="K1" s="13" t="s">
        <v>55</v>
      </c>
      <c r="L1" s="22" t="s">
        <v>59</v>
      </c>
      <c r="M1" s="17">
        <f>SUM(L:L)</f>
        <v>22686.2</v>
      </c>
      <c r="N1" s="17">
        <f>M1/F3/$I$5</f>
        <v>540.1476190476191</v>
      </c>
      <c r="O1" s="18" t="s">
        <v>62</v>
      </c>
      <c r="P1" s="9" t="s">
        <v>59</v>
      </c>
      <c r="Q1" s="19">
        <f>SUM(P6:P83)</f>
        <v>22686.2</v>
      </c>
      <c r="R1" s="17">
        <f>Q1/$I$5/F3</f>
        <v>540.1476190476191</v>
      </c>
      <c r="S1" s="20" t="s">
        <v>62</v>
      </c>
      <c r="T1" s="21"/>
      <c r="U1">
        <f>SUBTOTAL(9,P:P)</f>
        <v>77298.6</v>
      </c>
      <c r="V1" s="36">
        <f>SUBTOTAL(9,U:U)</f>
        <v>0</v>
      </c>
    </row>
    <row r="2" spans="1:22" ht="18.75" thickBot="1">
      <c r="A2" t="s">
        <v>119</v>
      </c>
      <c r="D2" s="54">
        <v>0.8</v>
      </c>
      <c r="E2" s="10"/>
      <c r="F2" s="10"/>
      <c r="G2">
        <f>E202</f>
        <v>22988.6</v>
      </c>
      <c r="I2">
        <f>E202/F3/I5</f>
        <v>547.347619047619</v>
      </c>
      <c r="J2" s="122"/>
      <c r="K2" s="13"/>
      <c r="L2" s="53"/>
      <c r="M2" s="2"/>
      <c r="N2" s="2"/>
      <c r="O2" s="3"/>
      <c r="P2" s="9"/>
      <c r="Q2" s="2" t="s">
        <v>130</v>
      </c>
      <c r="R2" s="17">
        <f>P876/$I$5/F3</f>
        <v>0</v>
      </c>
      <c r="S2" s="20" t="s">
        <v>62</v>
      </c>
      <c r="T2" s="2"/>
      <c r="V2" s="36"/>
    </row>
    <row r="3" spans="2:10" ht="13.5" thickBot="1">
      <c r="B3" s="1"/>
      <c r="E3" s="39" t="s">
        <v>76</v>
      </c>
      <c r="F3" s="39">
        <v>7</v>
      </c>
      <c r="H3" s="39"/>
      <c r="J3" s="122"/>
    </row>
    <row r="4" spans="1:21" ht="60.75" customHeight="1">
      <c r="A4" s="2"/>
      <c r="B4" s="1" t="s">
        <v>44</v>
      </c>
      <c r="C4" s="11" t="s">
        <v>78</v>
      </c>
      <c r="D4" s="11" t="s">
        <v>68</v>
      </c>
      <c r="E4" s="11" t="s">
        <v>51</v>
      </c>
      <c r="F4" s="11" t="s">
        <v>69</v>
      </c>
      <c r="G4" s="11"/>
      <c r="H4" s="11"/>
      <c r="I4" s="11" t="s">
        <v>54</v>
      </c>
      <c r="J4" s="123"/>
      <c r="O4" s="23"/>
      <c r="P4" s="24" t="s">
        <v>65</v>
      </c>
      <c r="Q4" s="24" t="s">
        <v>70</v>
      </c>
      <c r="R4" s="25" t="s">
        <v>66</v>
      </c>
      <c r="S4" s="26"/>
      <c r="T4" s="25" t="s">
        <v>64</v>
      </c>
      <c r="U4" s="27" t="s">
        <v>67</v>
      </c>
    </row>
    <row r="5" spans="1:21" ht="12.75">
      <c r="A5" s="3" t="s">
        <v>0</v>
      </c>
      <c r="B5" s="2">
        <v>1</v>
      </c>
      <c r="D5" s="2"/>
      <c r="E5" s="4"/>
      <c r="I5" s="1">
        <v>6</v>
      </c>
      <c r="J5" s="122"/>
      <c r="K5" s="1" t="s">
        <v>57</v>
      </c>
      <c r="O5" s="28"/>
      <c r="P5" s="2"/>
      <c r="Q5" s="2"/>
      <c r="R5" s="2"/>
      <c r="S5" s="2"/>
      <c r="T5" s="2"/>
      <c r="U5" s="34"/>
    </row>
    <row r="6" spans="1:21" ht="15">
      <c r="A6" s="7" t="s">
        <v>0</v>
      </c>
      <c r="B6" s="2"/>
      <c r="C6" s="2">
        <v>50</v>
      </c>
      <c r="D6" s="2">
        <f>C6*$I$5*$D$2</f>
        <v>240</v>
      </c>
      <c r="E6" s="4">
        <f>D6*B5</f>
        <v>240</v>
      </c>
      <c r="F6">
        <f>E6/$I$5/$F$3</f>
        <v>5.714285714285714</v>
      </c>
      <c r="I6" s="39"/>
      <c r="J6" s="122"/>
      <c r="K6" s="14" t="s">
        <v>0</v>
      </c>
      <c r="L6">
        <f>E6</f>
        <v>240</v>
      </c>
      <c r="O6" s="29" t="s">
        <v>0</v>
      </c>
      <c r="P6" s="30">
        <f>L6</f>
        <v>240</v>
      </c>
      <c r="Q6" s="2"/>
      <c r="R6" s="7"/>
      <c r="S6" s="2"/>
      <c r="T6" s="2"/>
      <c r="U6" s="71"/>
    </row>
    <row r="7" spans="1:21" ht="15">
      <c r="A7" s="7" t="s">
        <v>1</v>
      </c>
      <c r="B7" s="2"/>
      <c r="C7" s="2">
        <v>20</v>
      </c>
      <c r="D7" s="2">
        <f>C7*$I$5*$D$2</f>
        <v>96</v>
      </c>
      <c r="E7" s="4">
        <f>D7*B5</f>
        <v>96</v>
      </c>
      <c r="F7">
        <f>E7/$I$5/$F$3</f>
        <v>2.2857142857142856</v>
      </c>
      <c r="J7" s="122"/>
      <c r="K7" s="14" t="s">
        <v>4</v>
      </c>
      <c r="L7">
        <f>E13</f>
        <v>240</v>
      </c>
      <c r="O7" s="29" t="s">
        <v>4</v>
      </c>
      <c r="P7" s="30">
        <f>L7+L38</f>
        <v>240</v>
      </c>
      <c r="Q7" s="30"/>
      <c r="R7" s="7"/>
      <c r="S7" s="2"/>
      <c r="T7" s="2"/>
      <c r="U7" s="71"/>
    </row>
    <row r="8" spans="1:21" ht="15">
      <c r="A8" s="7" t="s">
        <v>2</v>
      </c>
      <c r="B8" s="2"/>
      <c r="C8" s="2">
        <v>5</v>
      </c>
      <c r="D8" s="2">
        <f>C8*$I$5*$D$2</f>
        <v>24</v>
      </c>
      <c r="E8" s="4">
        <f>D8*B5</f>
        <v>24</v>
      </c>
      <c r="F8">
        <f>E8/$I$5/$F$3</f>
        <v>0.5714285714285714</v>
      </c>
      <c r="J8" s="122"/>
      <c r="K8" s="14" t="s">
        <v>6</v>
      </c>
      <c r="L8">
        <f>E20</f>
        <v>0</v>
      </c>
      <c r="O8" s="29" t="s">
        <v>6</v>
      </c>
      <c r="P8" s="30">
        <f>L8+L29</f>
        <v>0</v>
      </c>
      <c r="Q8" s="30"/>
      <c r="R8" s="7"/>
      <c r="S8" s="2"/>
      <c r="T8" s="2"/>
      <c r="U8" s="71"/>
    </row>
    <row r="9" spans="1:21" ht="15">
      <c r="A9" s="7" t="s">
        <v>3</v>
      </c>
      <c r="B9" s="2"/>
      <c r="C9" s="2">
        <v>15</v>
      </c>
      <c r="D9" s="2">
        <f>C9*$I$5*$D$2</f>
        <v>72</v>
      </c>
      <c r="E9" s="4">
        <f>D9*B5</f>
        <v>72</v>
      </c>
      <c r="F9">
        <f>E9/$I$5/$F$3</f>
        <v>1.7142857142857142</v>
      </c>
      <c r="J9" s="122"/>
      <c r="K9" t="s">
        <v>7</v>
      </c>
      <c r="L9">
        <f>E27</f>
        <v>480</v>
      </c>
      <c r="O9" s="31" t="s">
        <v>7</v>
      </c>
      <c r="P9" s="30">
        <f>L9</f>
        <v>480</v>
      </c>
      <c r="Q9" s="30"/>
      <c r="R9" s="7"/>
      <c r="S9" s="2"/>
      <c r="T9" s="2"/>
      <c r="U9" s="71"/>
    </row>
    <row r="10" spans="1:21" ht="15">
      <c r="A10" s="8" t="s">
        <v>10</v>
      </c>
      <c r="C10">
        <v>6</v>
      </c>
      <c r="D10" s="2">
        <f>C10*$I$5*$D$2</f>
        <v>28.8</v>
      </c>
      <c r="E10" s="63">
        <f>D10*B5</f>
        <v>28.8</v>
      </c>
      <c r="F10">
        <f>E10/$I$5/$F$3</f>
        <v>0.6857142857142857</v>
      </c>
      <c r="J10" s="122"/>
      <c r="K10" s="15" t="s">
        <v>79</v>
      </c>
      <c r="L10">
        <f>E34</f>
        <v>240</v>
      </c>
      <c r="O10" s="29" t="s">
        <v>79</v>
      </c>
      <c r="P10" s="30">
        <f>L10</f>
        <v>240</v>
      </c>
      <c r="Q10" s="30"/>
      <c r="R10" s="7"/>
      <c r="S10" s="2"/>
      <c r="T10" s="4"/>
      <c r="U10" s="71"/>
    </row>
    <row r="11" spans="5:21" ht="15">
      <c r="E11" s="63"/>
      <c r="J11" s="122"/>
      <c r="K11" s="15" t="s">
        <v>163</v>
      </c>
      <c r="L11">
        <f>E41</f>
        <v>240</v>
      </c>
      <c r="O11" s="32" t="s">
        <v>163</v>
      </c>
      <c r="P11" s="30">
        <f>L11</f>
        <v>240</v>
      </c>
      <c r="Q11" s="2"/>
      <c r="R11" s="7"/>
      <c r="S11" s="2"/>
      <c r="T11" s="4"/>
      <c r="U11" s="71"/>
    </row>
    <row r="12" spans="1:21" ht="15">
      <c r="A12" s="3" t="s">
        <v>4</v>
      </c>
      <c r="B12" s="2">
        <v>1</v>
      </c>
      <c r="D12" s="2"/>
      <c r="E12" s="4"/>
      <c r="J12" s="122"/>
      <c r="K12" s="15" t="s">
        <v>8</v>
      </c>
      <c r="L12">
        <f>E52</f>
        <v>0</v>
      </c>
      <c r="O12" s="32" t="s">
        <v>80</v>
      </c>
      <c r="P12" s="40">
        <f>L13</f>
        <v>312</v>
      </c>
      <c r="Q12" s="30"/>
      <c r="R12" s="7"/>
      <c r="S12" s="2"/>
      <c r="T12" s="4"/>
      <c r="U12" s="71"/>
    </row>
    <row r="13" spans="1:21" ht="15">
      <c r="A13" s="7" t="s">
        <v>4</v>
      </c>
      <c r="B13" s="2"/>
      <c r="C13" s="2">
        <v>50</v>
      </c>
      <c r="D13" s="2">
        <f>C13*$I$5*$D$2</f>
        <v>240</v>
      </c>
      <c r="E13" s="4">
        <f>D13*B12</f>
        <v>240</v>
      </c>
      <c r="F13">
        <f>E13/$I$5/$F$3</f>
        <v>5.714285714285714</v>
      </c>
      <c r="J13" s="122"/>
      <c r="K13" s="15" t="s">
        <v>80</v>
      </c>
      <c r="L13">
        <f>E48</f>
        <v>312</v>
      </c>
      <c r="O13" s="32" t="s">
        <v>8</v>
      </c>
      <c r="P13" s="30">
        <f>L12+L20</f>
        <v>312</v>
      </c>
      <c r="Q13" s="30"/>
      <c r="R13" s="7"/>
      <c r="S13" s="2"/>
      <c r="T13" s="2"/>
      <c r="U13" s="71"/>
    </row>
    <row r="14" spans="1:21" ht="15">
      <c r="A14" s="7" t="s">
        <v>1</v>
      </c>
      <c r="B14" s="2"/>
      <c r="C14" s="4">
        <v>20</v>
      </c>
      <c r="D14" s="2">
        <f>C14*$I$5*$D$2</f>
        <v>96</v>
      </c>
      <c r="E14" s="4">
        <f>D14*B12</f>
        <v>96</v>
      </c>
      <c r="F14">
        <f>E14/$I$5/$F$3</f>
        <v>2.2857142857142856</v>
      </c>
      <c r="J14" s="122"/>
      <c r="K14" s="14" t="s">
        <v>1</v>
      </c>
      <c r="L14">
        <f>E7+E14+E21+E28+E35+E42+E53+E49+E76+E59+E154</f>
        <v>960</v>
      </c>
      <c r="O14" s="29" t="s">
        <v>1</v>
      </c>
      <c r="P14" s="30">
        <f>L14</f>
        <v>960</v>
      </c>
      <c r="Q14" s="2"/>
      <c r="R14" s="7"/>
      <c r="S14" s="2"/>
      <c r="T14" s="2"/>
      <c r="U14" s="71"/>
    </row>
    <row r="15" spans="1:21" ht="15">
      <c r="A15" s="7" t="s">
        <v>2</v>
      </c>
      <c r="B15" s="2"/>
      <c r="C15" s="2">
        <v>5</v>
      </c>
      <c r="D15" s="2">
        <f>C15*$I$5*$D$2</f>
        <v>24</v>
      </c>
      <c r="E15" s="4">
        <f>D15*B12</f>
        <v>24</v>
      </c>
      <c r="F15">
        <f>E15/$I$5/$F$3</f>
        <v>0.5714285714285714</v>
      </c>
      <c r="J15" s="122"/>
      <c r="K15" s="15" t="s">
        <v>2</v>
      </c>
      <c r="L15">
        <f>E8+E15+E22+E29+E36+E43</f>
        <v>144</v>
      </c>
      <c r="O15" s="32" t="s">
        <v>2</v>
      </c>
      <c r="P15" s="40">
        <f>L15</f>
        <v>144</v>
      </c>
      <c r="Q15" s="30"/>
      <c r="R15" s="7"/>
      <c r="S15" s="2"/>
      <c r="T15" s="4"/>
      <c r="U15" s="71"/>
    </row>
    <row r="16" spans="1:21" ht="15">
      <c r="A16" s="7" t="s">
        <v>3</v>
      </c>
      <c r="B16" s="2"/>
      <c r="C16" s="2">
        <v>15</v>
      </c>
      <c r="D16" s="2">
        <f>C16*$I$5*$D$2</f>
        <v>72</v>
      </c>
      <c r="E16" s="4">
        <f>D16*B12</f>
        <v>72</v>
      </c>
      <c r="F16">
        <f>E16/$I$5/$F$3</f>
        <v>1.7142857142857142</v>
      </c>
      <c r="J16" s="122"/>
      <c r="K16" s="15" t="s">
        <v>3</v>
      </c>
      <c r="L16">
        <f>E9+E16+E23+E30+E54+E37+E44</f>
        <v>432</v>
      </c>
      <c r="O16" s="32" t="s">
        <v>3</v>
      </c>
      <c r="P16" s="30">
        <f>L16+L94</f>
        <v>2322</v>
      </c>
      <c r="Q16" s="7" t="s">
        <v>180</v>
      </c>
      <c r="R16" s="2">
        <f>L16</f>
        <v>432</v>
      </c>
      <c r="S16" s="7" t="s">
        <v>181</v>
      </c>
      <c r="T16" s="2">
        <f>L94</f>
        <v>1890</v>
      </c>
      <c r="U16" s="71"/>
    </row>
    <row r="17" spans="1:21" ht="15">
      <c r="A17" s="8" t="s">
        <v>10</v>
      </c>
      <c r="C17">
        <v>6</v>
      </c>
      <c r="D17" s="2">
        <f>C17*$I$5*$D$2</f>
        <v>28.8</v>
      </c>
      <c r="E17" s="63">
        <f>D17*B12</f>
        <v>28.8</v>
      </c>
      <c r="F17">
        <f>E17/$I$5/$F$3</f>
        <v>0.6857142857142857</v>
      </c>
      <c r="J17" s="122"/>
      <c r="K17" t="s">
        <v>170</v>
      </c>
      <c r="L17">
        <f>E58</f>
        <v>0</v>
      </c>
      <c r="O17" s="32" t="s">
        <v>182</v>
      </c>
      <c r="P17" s="30">
        <f>L17</f>
        <v>0</v>
      </c>
      <c r="Q17" s="2"/>
      <c r="R17" s="2"/>
      <c r="S17" s="2"/>
      <c r="T17" s="2"/>
      <c r="U17" s="71"/>
    </row>
    <row r="18" spans="5:21" ht="15">
      <c r="E18" s="63"/>
      <c r="J18" s="122"/>
      <c r="O18" s="32" t="s">
        <v>13</v>
      </c>
      <c r="P18" s="30">
        <f>L21</f>
        <v>312</v>
      </c>
      <c r="Q18" s="30"/>
      <c r="R18" s="14"/>
      <c r="S18" s="2"/>
      <c r="T18" s="2"/>
      <c r="U18" s="71"/>
    </row>
    <row r="19" spans="1:21" ht="15">
      <c r="A19" s="5" t="s">
        <v>5</v>
      </c>
      <c r="B19" s="2"/>
      <c r="D19" s="2"/>
      <c r="E19" s="4"/>
      <c r="J19" s="122"/>
      <c r="K19" s="1" t="s">
        <v>58</v>
      </c>
      <c r="O19" s="32" t="s">
        <v>12</v>
      </c>
      <c r="P19" s="30">
        <f>L22</f>
        <v>624</v>
      </c>
      <c r="Q19" s="30"/>
      <c r="R19" s="7"/>
      <c r="S19" s="2"/>
      <c r="T19" s="2"/>
      <c r="U19" s="71"/>
    </row>
    <row r="20" spans="1:21" ht="15">
      <c r="A20" s="7" t="s">
        <v>6</v>
      </c>
      <c r="B20" s="2"/>
      <c r="C20" s="2">
        <v>45</v>
      </c>
      <c r="D20" s="2">
        <f>C20*$I$5*$D$2</f>
        <v>216</v>
      </c>
      <c r="E20" s="4">
        <f>D20*B19</f>
        <v>0</v>
      </c>
      <c r="F20">
        <f>E20/$I$5/$F$3</f>
        <v>0</v>
      </c>
      <c r="J20" s="122"/>
      <c r="K20" s="15" t="s">
        <v>8</v>
      </c>
      <c r="L20">
        <f>E69+E87+E92+E106+E99</f>
        <v>312</v>
      </c>
      <c r="O20" s="32" t="s">
        <v>166</v>
      </c>
      <c r="P20" s="30">
        <f>L23</f>
        <v>288</v>
      </c>
      <c r="Q20" s="2"/>
      <c r="R20" s="2"/>
      <c r="S20" s="2"/>
      <c r="T20" s="2"/>
      <c r="U20" s="71"/>
    </row>
    <row r="21" spans="1:21" ht="15">
      <c r="A21" s="7" t="s">
        <v>1</v>
      </c>
      <c r="B21" s="2"/>
      <c r="C21" s="4">
        <v>20</v>
      </c>
      <c r="D21" s="2">
        <f>C21*$I$5*$D$2</f>
        <v>96</v>
      </c>
      <c r="E21" s="4">
        <f>D21*B19</f>
        <v>0</v>
      </c>
      <c r="F21">
        <f>E21/$I$5/$F$3</f>
        <v>0</v>
      </c>
      <c r="J21" s="122"/>
      <c r="K21" s="15" t="s">
        <v>13</v>
      </c>
      <c r="L21">
        <f>E81</f>
        <v>312</v>
      </c>
      <c r="O21" s="32" t="s">
        <v>56</v>
      </c>
      <c r="P21" s="30">
        <f>L24</f>
        <v>96</v>
      </c>
      <c r="Q21" s="30"/>
      <c r="R21" s="7"/>
      <c r="S21" s="2"/>
      <c r="T21" s="2"/>
      <c r="U21" s="71"/>
    </row>
    <row r="22" spans="1:21" ht="15">
      <c r="A22" s="7" t="s">
        <v>2</v>
      </c>
      <c r="B22" s="2"/>
      <c r="C22" s="2">
        <v>5</v>
      </c>
      <c r="D22" s="2">
        <f>C22*$I$5*$D$2</f>
        <v>24</v>
      </c>
      <c r="E22" s="4">
        <f>D22*B19</f>
        <v>0</v>
      </c>
      <c r="F22">
        <f>E22/$I$5/$F$3</f>
        <v>0</v>
      </c>
      <c r="J22" s="122"/>
      <c r="K22" s="15" t="s">
        <v>12</v>
      </c>
      <c r="L22">
        <f>E75</f>
        <v>624</v>
      </c>
      <c r="O22" s="32" t="s">
        <v>60</v>
      </c>
      <c r="P22" s="30">
        <f>L25</f>
        <v>1200</v>
      </c>
      <c r="Q22" s="30"/>
      <c r="R22" s="7"/>
      <c r="S22" s="2"/>
      <c r="T22" s="4"/>
      <c r="U22" s="71"/>
    </row>
    <row r="23" spans="1:21" ht="15">
      <c r="A23" s="7" t="s">
        <v>3</v>
      </c>
      <c r="C23">
        <v>15</v>
      </c>
      <c r="D23" s="2">
        <f>C23*$I$5*$D$2</f>
        <v>72</v>
      </c>
      <c r="E23" s="4">
        <f>D23*B19</f>
        <v>0</v>
      </c>
      <c r="F23">
        <f>E23/$I$5/$F$3</f>
        <v>0</v>
      </c>
      <c r="J23" s="122"/>
      <c r="K23" s="15" t="s">
        <v>166</v>
      </c>
      <c r="L23">
        <f>E117</f>
        <v>288</v>
      </c>
      <c r="O23" s="32" t="s">
        <v>9</v>
      </c>
      <c r="P23" s="30">
        <f>L27</f>
        <v>0</v>
      </c>
      <c r="Q23" s="30"/>
      <c r="R23" s="7"/>
      <c r="S23" s="2"/>
      <c r="T23" s="2"/>
      <c r="U23" s="71"/>
    </row>
    <row r="24" spans="1:21" ht="15">
      <c r="A24" s="8" t="s">
        <v>10</v>
      </c>
      <c r="C24">
        <v>6</v>
      </c>
      <c r="D24" s="2">
        <f>C24*$I$5*$D$2</f>
        <v>28.8</v>
      </c>
      <c r="E24" s="63">
        <f>D24*B19</f>
        <v>0</v>
      </c>
      <c r="F24">
        <f>E24/$I$5/$F$3</f>
        <v>0</v>
      </c>
      <c r="J24" s="122"/>
      <c r="K24" s="15" t="s">
        <v>56</v>
      </c>
      <c r="L24">
        <f>E86+E91+E98+E105</f>
        <v>96</v>
      </c>
      <c r="O24" s="32" t="s">
        <v>61</v>
      </c>
      <c r="P24" s="30">
        <f>L28</f>
        <v>384</v>
      </c>
      <c r="Q24" s="30"/>
      <c r="R24" s="7" t="s">
        <v>331</v>
      </c>
      <c r="S24" s="2"/>
      <c r="T24" s="2"/>
      <c r="U24" s="71"/>
    </row>
    <row r="25" spans="5:21" ht="15">
      <c r="E25" s="63"/>
      <c r="J25" s="122"/>
      <c r="K25" s="15" t="s">
        <v>60</v>
      </c>
      <c r="L25">
        <f>E77+E82+E100+E180+E114+E118+E122+E71</f>
        <v>1200</v>
      </c>
      <c r="O25" s="32" t="s">
        <v>60</v>
      </c>
      <c r="P25" s="30">
        <v>0</v>
      </c>
      <c r="Q25" s="30"/>
      <c r="R25" s="7"/>
      <c r="S25" s="2"/>
      <c r="T25" s="2"/>
      <c r="U25" s="71"/>
    </row>
    <row r="26" spans="1:21" ht="15">
      <c r="A26" s="1" t="s">
        <v>7</v>
      </c>
      <c r="B26">
        <v>2</v>
      </c>
      <c r="D26" s="2"/>
      <c r="E26" s="63"/>
      <c r="J26" s="122"/>
      <c r="K26" s="15" t="s">
        <v>20</v>
      </c>
      <c r="L26" s="63">
        <f>E70</f>
        <v>96</v>
      </c>
      <c r="O26" s="32" t="s">
        <v>81</v>
      </c>
      <c r="P26" s="30">
        <f>L32</f>
        <v>0</v>
      </c>
      <c r="Q26" s="30"/>
      <c r="R26" s="7"/>
      <c r="S26" s="2"/>
      <c r="T26" s="4"/>
      <c r="U26" s="71"/>
    </row>
    <row r="27" spans="1:21" ht="15">
      <c r="A27" s="7" t="s">
        <v>7</v>
      </c>
      <c r="C27">
        <v>50</v>
      </c>
      <c r="D27" s="2">
        <f>C27*$I$5*$D$2</f>
        <v>240</v>
      </c>
      <c r="E27" s="63">
        <f>D27*B26</f>
        <v>480</v>
      </c>
      <c r="F27">
        <f>E27/$I$5/$F$3</f>
        <v>11.428571428571429</v>
      </c>
      <c r="J27" s="122"/>
      <c r="K27" s="15" t="s">
        <v>9</v>
      </c>
      <c r="L27" s="63"/>
      <c r="O27" s="32" t="s">
        <v>82</v>
      </c>
      <c r="P27" s="30">
        <f>L33</f>
        <v>48</v>
      </c>
      <c r="Q27" s="30"/>
      <c r="R27" s="7"/>
      <c r="S27" s="2"/>
      <c r="T27" s="4"/>
      <c r="U27" s="71"/>
    </row>
    <row r="28" spans="1:21" ht="15">
      <c r="A28" s="7" t="s">
        <v>1</v>
      </c>
      <c r="C28">
        <v>20</v>
      </c>
      <c r="D28" s="2">
        <f>C28*$I$5*$D$2</f>
        <v>96</v>
      </c>
      <c r="E28" s="63">
        <f>D28*B26</f>
        <v>192</v>
      </c>
      <c r="F28">
        <f>E28/$I$5/$F$3</f>
        <v>4.571428571428571</v>
      </c>
      <c r="J28" s="122"/>
      <c r="K28" s="15" t="s">
        <v>15</v>
      </c>
      <c r="L28">
        <f>E88</f>
        <v>384</v>
      </c>
      <c r="O28" s="32" t="s">
        <v>83</v>
      </c>
      <c r="P28" s="30">
        <f>L31</f>
        <v>0</v>
      </c>
      <c r="Q28" s="30"/>
      <c r="R28" s="7"/>
      <c r="S28" s="2"/>
      <c r="T28" s="4"/>
      <c r="U28" s="71"/>
    </row>
    <row r="29" spans="1:21" ht="15">
      <c r="A29" s="7" t="s">
        <v>2</v>
      </c>
      <c r="C29">
        <v>5</v>
      </c>
      <c r="D29" s="2">
        <f>C29*$I$5*$D$2</f>
        <v>24</v>
      </c>
      <c r="E29" s="63">
        <f>D29*B26</f>
        <v>48</v>
      </c>
      <c r="F29">
        <f>E29/$I$5/$F$3</f>
        <v>1.1428571428571428</v>
      </c>
      <c r="J29" s="122"/>
      <c r="K29" s="15" t="s">
        <v>6</v>
      </c>
      <c r="L29">
        <f>E112+E121</f>
        <v>0</v>
      </c>
      <c r="O29" s="32" t="s">
        <v>84</v>
      </c>
      <c r="P29" s="30">
        <f>L30+L75</f>
        <v>270</v>
      </c>
      <c r="Q29" s="30"/>
      <c r="R29" s="7"/>
      <c r="S29" s="2"/>
      <c r="T29" s="4"/>
      <c r="U29" s="71"/>
    </row>
    <row r="30" spans="1:21" ht="15">
      <c r="A30" s="7" t="s">
        <v>3</v>
      </c>
      <c r="C30">
        <v>15</v>
      </c>
      <c r="D30" s="2">
        <f>C30*$I$5*$D$2</f>
        <v>72</v>
      </c>
      <c r="E30" s="63">
        <f>D30*B26</f>
        <v>144</v>
      </c>
      <c r="F30">
        <f>E30/$I$5/$F$3</f>
        <v>3.4285714285714284</v>
      </c>
      <c r="J30" s="122"/>
      <c r="K30" s="15" t="s">
        <v>84</v>
      </c>
      <c r="O30" s="38" t="s">
        <v>19</v>
      </c>
      <c r="P30" s="30">
        <f>L41+L77</f>
        <v>360</v>
      </c>
      <c r="Q30" s="30"/>
      <c r="R30" s="7"/>
      <c r="S30" s="2"/>
      <c r="T30" s="2"/>
      <c r="U30" s="71"/>
    </row>
    <row r="31" spans="1:21" ht="15">
      <c r="A31" s="8" t="s">
        <v>10</v>
      </c>
      <c r="C31">
        <v>6</v>
      </c>
      <c r="D31" s="2">
        <f>C31*$I$5*$D$2</f>
        <v>28.8</v>
      </c>
      <c r="E31" s="63">
        <f>D31*B26</f>
        <v>57.6</v>
      </c>
      <c r="F31">
        <f>E31/$I$5/$F$3</f>
        <v>1.3714285714285714</v>
      </c>
      <c r="J31" s="122"/>
      <c r="K31" s="15" t="s">
        <v>83</v>
      </c>
      <c r="L31">
        <f>E107</f>
        <v>0</v>
      </c>
      <c r="O31" s="31" t="s">
        <v>20</v>
      </c>
      <c r="P31" s="30">
        <f>L42+L78+L26</f>
        <v>456</v>
      </c>
      <c r="Q31" s="30"/>
      <c r="R31" s="7"/>
      <c r="S31" s="2"/>
      <c r="T31" s="2"/>
      <c r="U31" s="71"/>
    </row>
    <row r="32" spans="4:21" ht="15">
      <c r="D32" s="2"/>
      <c r="E32" s="63"/>
      <c r="J32" s="122"/>
      <c r="K32" s="15" t="s">
        <v>81</v>
      </c>
      <c r="L32">
        <f>E101</f>
        <v>0</v>
      </c>
      <c r="O32" s="31" t="s">
        <v>21</v>
      </c>
      <c r="P32" s="30">
        <f>L43+L80</f>
        <v>360</v>
      </c>
      <c r="Q32" s="14" t="s">
        <v>233</v>
      </c>
      <c r="R32" s="7"/>
      <c r="S32" s="2"/>
      <c r="T32" s="2"/>
      <c r="U32" s="71"/>
    </row>
    <row r="33" spans="1:21" ht="15">
      <c r="A33" s="39" t="s">
        <v>79</v>
      </c>
      <c r="B33">
        <v>1</v>
      </c>
      <c r="D33" s="2"/>
      <c r="E33" s="63"/>
      <c r="J33" s="122"/>
      <c r="K33" s="15" t="s">
        <v>82</v>
      </c>
      <c r="L33">
        <f>E95+E109</f>
        <v>48</v>
      </c>
      <c r="O33" s="31" t="s">
        <v>22</v>
      </c>
      <c r="P33" s="30">
        <f>L44+L79</f>
        <v>720</v>
      </c>
      <c r="Q33" s="7"/>
      <c r="R33" s="7"/>
      <c r="S33" s="2"/>
      <c r="T33" s="2"/>
      <c r="U33" s="71"/>
    </row>
    <row r="34" spans="1:21" ht="15">
      <c r="A34" s="41" t="s">
        <v>79</v>
      </c>
      <c r="C34">
        <v>50</v>
      </c>
      <c r="D34" s="2">
        <f>C34*$I$5*$D$2</f>
        <v>240</v>
      </c>
      <c r="E34" s="63">
        <f>D34*B33</f>
        <v>240</v>
      </c>
      <c r="F34">
        <f>E34/$I$5/$F$3</f>
        <v>5.714285714285714</v>
      </c>
      <c r="J34" s="122"/>
      <c r="K34" s="15" t="s">
        <v>10</v>
      </c>
      <c r="L34">
        <f>E72+E78+E83+E113+E24+E31+E38+E55</f>
        <v>201.60000000000002</v>
      </c>
      <c r="O34" s="31" t="s">
        <v>10</v>
      </c>
      <c r="P34" s="30">
        <f>L45+L34</f>
        <v>201.60000000000002</v>
      </c>
      <c r="Q34" s="7"/>
      <c r="R34" s="7"/>
      <c r="S34" s="2"/>
      <c r="T34" s="2"/>
      <c r="U34" s="71"/>
    </row>
    <row r="35" spans="1:21" ht="15">
      <c r="A35" s="41" t="s">
        <v>1</v>
      </c>
      <c r="C35">
        <v>20</v>
      </c>
      <c r="D35" s="2">
        <f>C35*$I$5*$D$2</f>
        <v>96</v>
      </c>
      <c r="E35" s="63">
        <f>D35*B33</f>
        <v>96</v>
      </c>
      <c r="F35">
        <f>E35/$I$5/$F$3</f>
        <v>2.2857142857142856</v>
      </c>
      <c r="J35" s="122"/>
      <c r="K35" s="15" t="s">
        <v>175</v>
      </c>
      <c r="L35">
        <f>E123</f>
        <v>0</v>
      </c>
      <c r="M35">
        <v>1000</v>
      </c>
      <c r="O35" s="70" t="s">
        <v>175</v>
      </c>
      <c r="P35" s="30">
        <f>L35</f>
        <v>0</v>
      </c>
      <c r="Q35" s="7" t="s">
        <v>216</v>
      </c>
      <c r="R35" s="7"/>
      <c r="S35" s="2"/>
      <c r="T35" s="2"/>
      <c r="U35" s="71"/>
    </row>
    <row r="36" spans="1:21" ht="15">
      <c r="A36" s="7" t="s">
        <v>2</v>
      </c>
      <c r="C36">
        <v>5</v>
      </c>
      <c r="D36" s="2">
        <f>C36*$I$5*$D$2</f>
        <v>24</v>
      </c>
      <c r="E36">
        <f>D36*B33</f>
        <v>24</v>
      </c>
      <c r="F36">
        <f>E36/$I$5/$F$3</f>
        <v>0.5714285714285714</v>
      </c>
      <c r="J36" s="122"/>
      <c r="K36" s="15" t="s">
        <v>176</v>
      </c>
      <c r="L36">
        <f>E124</f>
        <v>0</v>
      </c>
      <c r="M36">
        <v>2000</v>
      </c>
      <c r="O36" s="70" t="s">
        <v>176</v>
      </c>
      <c r="P36" s="30">
        <f>L36</f>
        <v>0</v>
      </c>
      <c r="Q36" s="7" t="s">
        <v>215</v>
      </c>
      <c r="R36" s="7"/>
      <c r="S36" s="2"/>
      <c r="T36" s="2"/>
      <c r="U36" s="71"/>
    </row>
    <row r="37" spans="1:21" ht="15">
      <c r="A37" s="41" t="s">
        <v>3</v>
      </c>
      <c r="C37">
        <v>15</v>
      </c>
      <c r="D37" s="2">
        <f>C37*$I$5*$D$2</f>
        <v>72</v>
      </c>
      <c r="E37">
        <f>D37*B33</f>
        <v>72</v>
      </c>
      <c r="F37">
        <f>E37/$I$5/$F$3</f>
        <v>1.7142857142857142</v>
      </c>
      <c r="J37" s="122"/>
      <c r="K37" s="15" t="s">
        <v>177</v>
      </c>
      <c r="L37">
        <f>E125</f>
        <v>0</v>
      </c>
      <c r="M37">
        <v>2000</v>
      </c>
      <c r="O37" s="70" t="s">
        <v>177</v>
      </c>
      <c r="P37" s="30">
        <f>L37</f>
        <v>0</v>
      </c>
      <c r="Q37" s="7" t="s">
        <v>215</v>
      </c>
      <c r="R37" s="7"/>
      <c r="S37" s="2"/>
      <c r="T37" s="2"/>
      <c r="U37" s="71"/>
    </row>
    <row r="38" spans="1:21" ht="15">
      <c r="A38" s="8" t="s">
        <v>10</v>
      </c>
      <c r="C38">
        <v>6</v>
      </c>
      <c r="D38" s="2">
        <f>C38*$I$5*$D$2</f>
        <v>28.8</v>
      </c>
      <c r="E38">
        <f>D38*B33</f>
        <v>28.8</v>
      </c>
      <c r="F38">
        <f>E38/$I$5/$F$3</f>
        <v>0.6857142857142857</v>
      </c>
      <c r="J38" s="122"/>
      <c r="K38" s="15" t="s">
        <v>4</v>
      </c>
      <c r="L38">
        <f>E128</f>
        <v>0</v>
      </c>
      <c r="O38" s="31" t="s">
        <v>23</v>
      </c>
      <c r="P38" s="30">
        <f>L46</f>
        <v>0</v>
      </c>
      <c r="Q38" s="30"/>
      <c r="R38" s="7"/>
      <c r="S38" s="2"/>
      <c r="T38" s="2"/>
      <c r="U38" s="71"/>
    </row>
    <row r="39" spans="10:21" ht="15">
      <c r="J39" s="122"/>
      <c r="O39" s="70" t="s">
        <v>172</v>
      </c>
      <c r="P39" s="30">
        <f>L51</f>
        <v>0</v>
      </c>
      <c r="Q39" s="2"/>
      <c r="R39" s="2"/>
      <c r="S39" s="2"/>
      <c r="T39" s="2"/>
      <c r="U39" s="71"/>
    </row>
    <row r="40" spans="1:21" ht="15">
      <c r="A40" s="39" t="s">
        <v>163</v>
      </c>
      <c r="B40">
        <v>1</v>
      </c>
      <c r="D40" s="2"/>
      <c r="J40" s="122"/>
      <c r="K40" s="1" t="s">
        <v>18</v>
      </c>
      <c r="O40" s="70" t="s">
        <v>159</v>
      </c>
      <c r="P40" s="30">
        <f>L52+L81</f>
        <v>576</v>
      </c>
      <c r="Q40" s="2"/>
      <c r="R40" s="2"/>
      <c r="S40" s="2"/>
      <c r="T40" s="2"/>
      <c r="U40" s="71"/>
    </row>
    <row r="41" spans="1:21" ht="15">
      <c r="A41" s="41" t="s">
        <v>164</v>
      </c>
      <c r="C41">
        <v>50</v>
      </c>
      <c r="D41" s="2">
        <f>C41*$I$5*$D$2</f>
        <v>240</v>
      </c>
      <c r="E41">
        <f>D41*B40</f>
        <v>240</v>
      </c>
      <c r="F41">
        <f>E41/$I$5/$F$3</f>
        <v>5.714285714285714</v>
      </c>
      <c r="J41" s="122"/>
      <c r="K41" t="s">
        <v>19</v>
      </c>
      <c r="L41">
        <f>E132</f>
        <v>360</v>
      </c>
      <c r="O41" s="31" t="s">
        <v>31</v>
      </c>
      <c r="P41" s="30">
        <f>L47+L66</f>
        <v>792</v>
      </c>
      <c r="Q41" s="30"/>
      <c r="R41" s="7"/>
      <c r="S41" s="2"/>
      <c r="T41" s="2"/>
      <c r="U41" s="71"/>
    </row>
    <row r="42" spans="1:21" ht="15">
      <c r="A42" s="41" t="s">
        <v>1</v>
      </c>
      <c r="C42">
        <v>20</v>
      </c>
      <c r="D42" s="2">
        <f>C42*$I$5*$D$2</f>
        <v>96</v>
      </c>
      <c r="E42">
        <f>D42*B40</f>
        <v>96</v>
      </c>
      <c r="F42">
        <f>E42/$I$5/$F$3</f>
        <v>2.2857142857142856</v>
      </c>
      <c r="J42" s="122"/>
      <c r="K42" t="s">
        <v>20</v>
      </c>
      <c r="L42">
        <f>E133</f>
        <v>360</v>
      </c>
      <c r="O42" s="31" t="s">
        <v>52</v>
      </c>
      <c r="P42" s="30">
        <f>L48</f>
        <v>1713.6000000000001</v>
      </c>
      <c r="Q42" s="30"/>
      <c r="R42" s="7"/>
      <c r="S42" s="2"/>
      <c r="T42" s="2"/>
      <c r="U42" s="71"/>
    </row>
    <row r="43" spans="1:21" ht="15">
      <c r="A43" s="7" t="s">
        <v>2</v>
      </c>
      <c r="C43">
        <v>5</v>
      </c>
      <c r="D43" s="2">
        <f>C43*$I$5*$D$2</f>
        <v>24</v>
      </c>
      <c r="E43">
        <f>D43*B40</f>
        <v>24</v>
      </c>
      <c r="F43">
        <f>E43/$I$5/$F$3</f>
        <v>0.5714285714285714</v>
      </c>
      <c r="J43" s="122"/>
      <c r="K43" t="s">
        <v>21</v>
      </c>
      <c r="L43">
        <f>E134</f>
        <v>360</v>
      </c>
      <c r="O43" s="31" t="s">
        <v>25</v>
      </c>
      <c r="P43" s="30">
        <f>L49</f>
        <v>0</v>
      </c>
      <c r="Q43" s="30"/>
      <c r="R43" s="7"/>
      <c r="S43" s="2"/>
      <c r="T43" s="2"/>
      <c r="U43" s="71"/>
    </row>
    <row r="44" spans="1:21" ht="15">
      <c r="A44" s="41" t="s">
        <v>3</v>
      </c>
      <c r="C44">
        <v>15</v>
      </c>
      <c r="D44" s="2">
        <f>C44*$I$5*$D$2</f>
        <v>72</v>
      </c>
      <c r="E44">
        <f>D44*B40</f>
        <v>72</v>
      </c>
      <c r="F44">
        <f>E44/$I$5/$F$3</f>
        <v>1.7142857142857142</v>
      </c>
      <c r="J44" s="122"/>
      <c r="K44" t="s">
        <v>22</v>
      </c>
      <c r="L44">
        <f>E135+E129</f>
        <v>720</v>
      </c>
      <c r="O44" s="31" t="s">
        <v>26</v>
      </c>
      <c r="P44" s="30">
        <f>L85</f>
        <v>60</v>
      </c>
      <c r="Q44" s="30"/>
      <c r="R44" s="7"/>
      <c r="S44" s="2"/>
      <c r="T44" s="2"/>
      <c r="U44" s="71"/>
    </row>
    <row r="45" spans="1:21" ht="15">
      <c r="A45" s="8" t="s">
        <v>10</v>
      </c>
      <c r="C45">
        <v>6</v>
      </c>
      <c r="D45" s="2">
        <f>C45*$I$5*$D$2</f>
        <v>28.8</v>
      </c>
      <c r="E45">
        <f>D45*B40</f>
        <v>28.8</v>
      </c>
      <c r="F45">
        <f>E45/$I$5/$F$3</f>
        <v>0.6857142857142857</v>
      </c>
      <c r="J45" s="122"/>
      <c r="K45" t="s">
        <v>10</v>
      </c>
      <c r="L45">
        <f aca="true" t="shared" si="0" ref="L45:L52">E136</f>
        <v>0</v>
      </c>
      <c r="O45" s="31" t="s">
        <v>45</v>
      </c>
      <c r="P45" s="30">
        <f>L84</f>
        <v>180</v>
      </c>
      <c r="Q45" s="30"/>
      <c r="R45" s="7"/>
      <c r="S45" s="2"/>
      <c r="T45" s="2"/>
      <c r="U45" s="71"/>
    </row>
    <row r="46" spans="4:21" ht="15">
      <c r="D46" s="2"/>
      <c r="J46" s="122"/>
      <c r="K46" t="s">
        <v>23</v>
      </c>
      <c r="L46">
        <f t="shared" si="0"/>
        <v>0</v>
      </c>
      <c r="O46" s="31" t="s">
        <v>27</v>
      </c>
      <c r="P46" s="30">
        <f>L61+L50</f>
        <v>522</v>
      </c>
      <c r="Q46" s="30"/>
      <c r="R46" s="7"/>
      <c r="S46" s="2"/>
      <c r="T46" s="2"/>
      <c r="U46" s="71"/>
    </row>
    <row r="47" spans="1:21" ht="15">
      <c r="A47" s="42" t="s">
        <v>85</v>
      </c>
      <c r="B47">
        <v>1</v>
      </c>
      <c r="D47" s="2"/>
      <c r="J47" s="122"/>
      <c r="K47" t="s">
        <v>24</v>
      </c>
      <c r="L47">
        <f t="shared" si="0"/>
        <v>432</v>
      </c>
      <c r="O47" s="31" t="s">
        <v>217</v>
      </c>
      <c r="P47" s="30">
        <f>L62</f>
        <v>120</v>
      </c>
      <c r="Q47" s="30"/>
      <c r="R47" s="7"/>
      <c r="S47" s="2"/>
      <c r="T47" s="2"/>
      <c r="U47" s="71"/>
    </row>
    <row r="48" spans="1:21" ht="15">
      <c r="A48" s="41" t="s">
        <v>86</v>
      </c>
      <c r="C48">
        <v>65</v>
      </c>
      <c r="D48" s="2">
        <f>C48*$I$5*$D$2</f>
        <v>312</v>
      </c>
      <c r="E48">
        <f>D48*B47</f>
        <v>312</v>
      </c>
      <c r="F48">
        <f>E48/$I$5/$F$3</f>
        <v>7.428571428571429</v>
      </c>
      <c r="J48" s="122"/>
      <c r="K48" t="s">
        <v>52</v>
      </c>
      <c r="L48">
        <f t="shared" si="0"/>
        <v>1713.6000000000001</v>
      </c>
      <c r="O48" s="31" t="s">
        <v>29</v>
      </c>
      <c r="P48" s="30">
        <f>L63</f>
        <v>60</v>
      </c>
      <c r="Q48" s="30"/>
      <c r="R48" s="7"/>
      <c r="S48" s="2"/>
      <c r="T48" s="2"/>
      <c r="U48" s="71"/>
    </row>
    <row r="49" spans="1:21" ht="15">
      <c r="A49" s="41" t="s">
        <v>1</v>
      </c>
      <c r="C49">
        <v>20</v>
      </c>
      <c r="D49" s="2">
        <f>C49*$I$5*$D$2</f>
        <v>96</v>
      </c>
      <c r="E49">
        <f>D49*B47</f>
        <v>96</v>
      </c>
      <c r="F49">
        <f>E49/$I$5/$F$3</f>
        <v>2.2857142857142856</v>
      </c>
      <c r="J49" s="122"/>
      <c r="K49" t="s">
        <v>25</v>
      </c>
      <c r="L49">
        <f t="shared" si="0"/>
        <v>0</v>
      </c>
      <c r="O49" s="31" t="s">
        <v>30</v>
      </c>
      <c r="P49" s="30">
        <f>L64</f>
        <v>120</v>
      </c>
      <c r="Q49" s="30"/>
      <c r="R49" s="7"/>
      <c r="S49" s="2"/>
      <c r="T49" s="2"/>
      <c r="U49" s="71"/>
    </row>
    <row r="50" spans="4:21" ht="15">
      <c r="D50" s="2"/>
      <c r="J50" s="122"/>
      <c r="K50" t="s">
        <v>178</v>
      </c>
      <c r="L50">
        <f t="shared" si="0"/>
        <v>432</v>
      </c>
      <c r="O50" s="31" t="s">
        <v>34</v>
      </c>
      <c r="P50" s="30">
        <f>L65</f>
        <v>300</v>
      </c>
      <c r="Q50" s="7" t="s">
        <v>183</v>
      </c>
      <c r="R50" s="7"/>
      <c r="S50" s="2"/>
      <c r="T50" s="2"/>
      <c r="U50" s="71"/>
    </row>
    <row r="51" spans="1:21" ht="15">
      <c r="A51" s="1" t="s">
        <v>87</v>
      </c>
      <c r="D51" s="2"/>
      <c r="J51" s="122"/>
      <c r="K51" t="s">
        <v>172</v>
      </c>
      <c r="L51">
        <f t="shared" si="0"/>
        <v>0</v>
      </c>
      <c r="O51" s="31" t="s">
        <v>32</v>
      </c>
      <c r="P51" s="30">
        <f aca="true" t="shared" si="1" ref="P51:P58">L67</f>
        <v>270</v>
      </c>
      <c r="Q51" s="30"/>
      <c r="R51" s="7"/>
      <c r="S51" s="2"/>
      <c r="T51" s="2"/>
      <c r="U51" s="71"/>
    </row>
    <row r="52" spans="1:21" ht="15">
      <c r="A52" s="7" t="s">
        <v>8</v>
      </c>
      <c r="C52">
        <v>65</v>
      </c>
      <c r="D52" s="2">
        <f>C52*$I$5*$D$2</f>
        <v>312</v>
      </c>
      <c r="E52">
        <f>D52*B51</f>
        <v>0</v>
      </c>
      <c r="F52">
        <f>E52/$I$5/$F$3</f>
        <v>0</v>
      </c>
      <c r="J52" s="122"/>
      <c r="K52" t="s">
        <v>159</v>
      </c>
      <c r="L52">
        <f t="shared" si="0"/>
        <v>576</v>
      </c>
      <c r="O52" s="31" t="s">
        <v>88</v>
      </c>
      <c r="P52" s="30">
        <f t="shared" si="1"/>
        <v>180</v>
      </c>
      <c r="Q52" s="30"/>
      <c r="R52" s="7"/>
      <c r="S52" s="2"/>
      <c r="T52" s="2"/>
      <c r="U52" s="71"/>
    </row>
    <row r="53" spans="1:21" ht="15">
      <c r="A53" s="7" t="s">
        <v>1</v>
      </c>
      <c r="C53">
        <v>20</v>
      </c>
      <c r="D53" s="2">
        <f>C53*$I$5*$D$2</f>
        <v>96</v>
      </c>
      <c r="E53">
        <f>D53*B51</f>
        <v>0</v>
      </c>
      <c r="F53">
        <f>E53/$I$5/$F$3</f>
        <v>0</v>
      </c>
      <c r="J53" s="122"/>
      <c r="O53" s="31" t="s">
        <v>53</v>
      </c>
      <c r="P53" s="30">
        <f t="shared" si="1"/>
        <v>84</v>
      </c>
      <c r="Q53" s="30"/>
      <c r="R53" s="7"/>
      <c r="S53" s="2"/>
      <c r="T53" s="2"/>
      <c r="U53" s="71"/>
    </row>
    <row r="54" spans="1:21" ht="15">
      <c r="A54" s="7" t="s">
        <v>3</v>
      </c>
      <c r="C54">
        <v>15</v>
      </c>
      <c r="D54" s="2">
        <f>C54*$I$5*$D$2</f>
        <v>72</v>
      </c>
      <c r="E54">
        <f>D54*B51</f>
        <v>0</v>
      </c>
      <c r="F54">
        <f>E54/$I$5/$F$3</f>
        <v>0</v>
      </c>
      <c r="J54" s="122"/>
      <c r="K54" s="1" t="s">
        <v>46</v>
      </c>
      <c r="O54" s="31" t="s">
        <v>33</v>
      </c>
      <c r="P54" s="30">
        <f t="shared" si="1"/>
        <v>90</v>
      </c>
      <c r="Q54" s="30"/>
      <c r="R54" s="7"/>
      <c r="S54" s="2"/>
      <c r="T54" s="4"/>
      <c r="U54" s="71"/>
    </row>
    <row r="55" spans="1:21" ht="15">
      <c r="A55" s="8" t="s">
        <v>10</v>
      </c>
      <c r="C55">
        <v>6</v>
      </c>
      <c r="D55" s="2">
        <f>C55*$I$5*$D$2</f>
        <v>28.8</v>
      </c>
      <c r="E55">
        <f>D55*B51</f>
        <v>0</v>
      </c>
      <c r="F55">
        <f>E55/$I$5/$F$3</f>
        <v>0</v>
      </c>
      <c r="J55" s="122"/>
      <c r="K55" s="6" t="s">
        <v>47</v>
      </c>
      <c r="L55">
        <f>E147</f>
        <v>390</v>
      </c>
      <c r="O55" s="31" t="s">
        <v>35</v>
      </c>
      <c r="P55" s="30">
        <f t="shared" si="1"/>
        <v>0</v>
      </c>
      <c r="Q55" s="30"/>
      <c r="R55" s="7"/>
      <c r="S55" s="2"/>
      <c r="T55" s="4"/>
      <c r="U55" s="71"/>
    </row>
    <row r="56" spans="10:21" ht="15">
      <c r="J56" s="122"/>
      <c r="K56" s="6" t="s">
        <v>48</v>
      </c>
      <c r="L56">
        <f>E148</f>
        <v>54</v>
      </c>
      <c r="O56" s="31" t="s">
        <v>36</v>
      </c>
      <c r="P56" s="30">
        <f t="shared" si="1"/>
        <v>0</v>
      </c>
      <c r="Q56" s="30"/>
      <c r="R56" s="7"/>
      <c r="S56" s="2"/>
      <c r="T56" s="2"/>
      <c r="U56" s="71"/>
    </row>
    <row r="57" spans="1:21" ht="15">
      <c r="A57" s="1" t="s">
        <v>169</v>
      </c>
      <c r="J57" s="122"/>
      <c r="K57" s="6" t="s">
        <v>49</v>
      </c>
      <c r="L57">
        <f>E149</f>
        <v>240</v>
      </c>
      <c r="O57" s="31" t="s">
        <v>75</v>
      </c>
      <c r="P57" s="30">
        <f t="shared" si="1"/>
        <v>180</v>
      </c>
      <c r="Q57" s="30"/>
      <c r="R57" s="7"/>
      <c r="S57" s="2"/>
      <c r="T57" s="2"/>
      <c r="U57" s="71"/>
    </row>
    <row r="58" spans="1:21" ht="15">
      <c r="A58" s="41" t="s">
        <v>170</v>
      </c>
      <c r="C58">
        <v>35</v>
      </c>
      <c r="D58" s="2">
        <f>C58*$I$5*$D$2</f>
        <v>168</v>
      </c>
      <c r="E58">
        <f>D58*B57</f>
        <v>0</v>
      </c>
      <c r="F58">
        <f>E58/$I$5/$F$3</f>
        <v>0</v>
      </c>
      <c r="J58" s="122"/>
      <c r="K58" s="6" t="s">
        <v>50</v>
      </c>
      <c r="L58">
        <f>E153</f>
        <v>72</v>
      </c>
      <c r="O58" s="31" t="s">
        <v>72</v>
      </c>
      <c r="P58" s="30">
        <f t="shared" si="1"/>
        <v>120</v>
      </c>
      <c r="Q58" s="2"/>
      <c r="R58" s="7"/>
      <c r="S58" s="2"/>
      <c r="T58" s="2"/>
      <c r="U58" s="71"/>
    </row>
    <row r="59" spans="1:21" ht="15">
      <c r="A59" s="41" t="s">
        <v>1</v>
      </c>
      <c r="C59">
        <v>20</v>
      </c>
      <c r="D59" s="2">
        <f>C59*$I$5*$D$2</f>
        <v>96</v>
      </c>
      <c r="E59">
        <f>D59*B57</f>
        <v>0</v>
      </c>
      <c r="F59">
        <f>E59/$I$5/$F$3</f>
        <v>0</v>
      </c>
      <c r="J59" s="122"/>
      <c r="O59" s="31" t="s">
        <v>89</v>
      </c>
      <c r="P59" s="40">
        <f>L76</f>
        <v>180</v>
      </c>
      <c r="Q59" s="2"/>
      <c r="R59" s="7"/>
      <c r="S59" s="2"/>
      <c r="T59" s="2"/>
      <c r="U59" s="71"/>
    </row>
    <row r="60" spans="10:21" ht="15">
      <c r="J60" s="122"/>
      <c r="K60" s="1" t="s">
        <v>17</v>
      </c>
      <c r="O60" s="70" t="s">
        <v>184</v>
      </c>
      <c r="P60" s="40">
        <f>L82</f>
        <v>90</v>
      </c>
      <c r="Q60" s="2"/>
      <c r="R60" s="2"/>
      <c r="S60" s="30"/>
      <c r="T60" s="2"/>
      <c r="U60" s="71"/>
    </row>
    <row r="61" spans="1:21" ht="15">
      <c r="A61" s="1" t="s">
        <v>301</v>
      </c>
      <c r="J61" s="122"/>
      <c r="K61" s="6" t="s">
        <v>27</v>
      </c>
      <c r="L61">
        <f aca="true" t="shared" si="2" ref="L61:L69">E157</f>
        <v>90</v>
      </c>
      <c r="O61" s="31" t="s">
        <v>326</v>
      </c>
      <c r="P61" s="40">
        <f>L83</f>
        <v>0</v>
      </c>
      <c r="Q61" s="30"/>
      <c r="R61" s="7"/>
      <c r="S61" s="2"/>
      <c r="T61" s="2"/>
      <c r="U61" s="71"/>
    </row>
    <row r="62" spans="1:21" ht="15">
      <c r="A62" s="41" t="s">
        <v>302</v>
      </c>
      <c r="D62">
        <v>1500</v>
      </c>
      <c r="E62">
        <f>D62*B61</f>
        <v>0</v>
      </c>
      <c r="F62">
        <f>E62/$I$5/$F$3</f>
        <v>0</v>
      </c>
      <c r="J62" s="122"/>
      <c r="K62" s="6" t="s">
        <v>28</v>
      </c>
      <c r="L62">
        <f t="shared" si="2"/>
        <v>120</v>
      </c>
      <c r="O62" s="31" t="s">
        <v>37</v>
      </c>
      <c r="P62" s="30">
        <f aca="true" t="shared" si="3" ref="P62:P67">L88</f>
        <v>30</v>
      </c>
      <c r="Q62" s="30"/>
      <c r="R62" s="7"/>
      <c r="S62" s="2"/>
      <c r="T62" s="2"/>
      <c r="U62" s="71"/>
    </row>
    <row r="63" spans="1:21" ht="15">
      <c r="A63" s="41" t="s">
        <v>86</v>
      </c>
      <c r="J63" s="122"/>
      <c r="K63" s="6" t="s">
        <v>29</v>
      </c>
      <c r="L63">
        <f t="shared" si="2"/>
        <v>60</v>
      </c>
      <c r="O63" s="31" t="s">
        <v>38</v>
      </c>
      <c r="P63" s="30">
        <f t="shared" si="3"/>
        <v>250</v>
      </c>
      <c r="Q63" s="30"/>
      <c r="R63" s="44"/>
      <c r="S63" s="2"/>
      <c r="T63" s="2"/>
      <c r="U63" s="71"/>
    </row>
    <row r="64" spans="1:21" ht="15">
      <c r="A64" s="41" t="s">
        <v>10</v>
      </c>
      <c r="J64" s="122"/>
      <c r="K64" s="6" t="s">
        <v>30</v>
      </c>
      <c r="L64">
        <f t="shared" si="2"/>
        <v>120</v>
      </c>
      <c r="O64" s="31" t="s">
        <v>91</v>
      </c>
      <c r="P64" s="30">
        <f t="shared" si="3"/>
        <v>250</v>
      </c>
      <c r="Q64" s="30"/>
      <c r="R64" s="7"/>
      <c r="S64" s="2"/>
      <c r="T64" s="2"/>
      <c r="U64" s="71"/>
    </row>
    <row r="65" spans="1:21" ht="15">
      <c r="A65" s="41" t="s">
        <v>303</v>
      </c>
      <c r="J65" s="122"/>
      <c r="K65" s="6" t="s">
        <v>34</v>
      </c>
      <c r="L65">
        <f t="shared" si="2"/>
        <v>300</v>
      </c>
      <c r="O65" s="31" t="s">
        <v>39</v>
      </c>
      <c r="P65" s="30">
        <f t="shared" si="3"/>
        <v>80</v>
      </c>
      <c r="Q65" s="30"/>
      <c r="R65" s="7">
        <f>B189</f>
        <v>2</v>
      </c>
      <c r="S65" s="2" t="s">
        <v>218</v>
      </c>
      <c r="T65" s="2"/>
      <c r="U65" s="71"/>
    </row>
    <row r="66" spans="1:21" ht="15">
      <c r="A66" s="41" t="s">
        <v>1</v>
      </c>
      <c r="J66" s="122"/>
      <c r="K66" s="6" t="s">
        <v>31</v>
      </c>
      <c r="L66">
        <f t="shared" si="2"/>
        <v>360</v>
      </c>
      <c r="O66" s="31" t="s">
        <v>40</v>
      </c>
      <c r="P66" s="30">
        <f t="shared" si="3"/>
        <v>330</v>
      </c>
      <c r="Q66" s="30"/>
      <c r="R66" s="7">
        <f>B190</f>
        <v>6</v>
      </c>
      <c r="S66" s="2" t="s">
        <v>218</v>
      </c>
      <c r="T66" s="2"/>
      <c r="U66" s="71"/>
    </row>
    <row r="67" spans="10:21" ht="15">
      <c r="J67" s="122"/>
      <c r="K67" s="6" t="s">
        <v>32</v>
      </c>
      <c r="L67">
        <f t="shared" si="2"/>
        <v>270</v>
      </c>
      <c r="O67" s="31" t="s">
        <v>41</v>
      </c>
      <c r="P67" s="30">
        <f t="shared" si="3"/>
        <v>672</v>
      </c>
      <c r="Q67" s="30"/>
      <c r="R67" s="7"/>
      <c r="S67" s="2"/>
      <c r="T67" s="2"/>
      <c r="U67" s="71"/>
    </row>
    <row r="68" spans="1:21" ht="15">
      <c r="A68" s="1" t="s">
        <v>8</v>
      </c>
      <c r="B68">
        <v>1</v>
      </c>
      <c r="D68" s="2"/>
      <c r="J68" s="122"/>
      <c r="K68" s="6" t="s">
        <v>88</v>
      </c>
      <c r="L68">
        <f t="shared" si="2"/>
        <v>180</v>
      </c>
      <c r="O68" s="31" t="s">
        <v>11</v>
      </c>
      <c r="P68" s="30">
        <f>L95</f>
        <v>450</v>
      </c>
      <c r="Q68" s="30"/>
      <c r="R68" s="7"/>
      <c r="S68" s="2"/>
      <c r="T68" s="2"/>
      <c r="U68" s="71"/>
    </row>
    <row r="69" spans="1:21" ht="15">
      <c r="A69" s="8" t="s">
        <v>8</v>
      </c>
      <c r="C69">
        <v>65</v>
      </c>
      <c r="D69" s="2">
        <f>C69*$I$5*$D$2</f>
        <v>312</v>
      </c>
      <c r="E69">
        <f>D69*B68</f>
        <v>312</v>
      </c>
      <c r="F69">
        <f>E69/$I$5/$F$3</f>
        <v>7.428571428571429</v>
      </c>
      <c r="I69">
        <f>SUM(B5:B126)</f>
        <v>14</v>
      </c>
      <c r="J69" s="122"/>
      <c r="K69" s="6" t="s">
        <v>53</v>
      </c>
      <c r="L69">
        <f t="shared" si="2"/>
        <v>84</v>
      </c>
      <c r="O69" s="31" t="s">
        <v>42</v>
      </c>
      <c r="P69" s="30">
        <f>L96</f>
        <v>10</v>
      </c>
      <c r="Q69" s="30"/>
      <c r="R69" s="7"/>
      <c r="S69" s="2"/>
      <c r="T69" s="2"/>
      <c r="U69" s="71"/>
    </row>
    <row r="70" spans="1:21" ht="15">
      <c r="A70" s="8" t="s">
        <v>20</v>
      </c>
      <c r="C70" s="63">
        <v>20</v>
      </c>
      <c r="D70" s="2">
        <f>C70*$I$5*$D$2</f>
        <v>96</v>
      </c>
      <c r="E70">
        <f>D70*B68</f>
        <v>96</v>
      </c>
      <c r="F70">
        <f>E70/$I$5/$F$3</f>
        <v>2.2857142857142856</v>
      </c>
      <c r="J70" s="122"/>
      <c r="K70" s="6" t="s">
        <v>33</v>
      </c>
      <c r="L70">
        <f>E178</f>
        <v>90</v>
      </c>
      <c r="O70" s="31" t="s">
        <v>43</v>
      </c>
      <c r="P70" s="30">
        <f>L97</f>
        <v>0</v>
      </c>
      <c r="Q70" s="30"/>
      <c r="R70" s="7"/>
      <c r="S70" s="2"/>
      <c r="T70" s="2"/>
      <c r="U70" s="71"/>
    </row>
    <row r="71" spans="1:21" ht="15">
      <c r="A71" s="69" t="s">
        <v>60</v>
      </c>
      <c r="C71">
        <v>50</v>
      </c>
      <c r="D71" s="4">
        <f>C71*$I$5*$D$2</f>
        <v>240</v>
      </c>
      <c r="E71" s="63">
        <f>D71*B68</f>
        <v>240</v>
      </c>
      <c r="F71" s="63">
        <f>E71/$I$5/$F$3</f>
        <v>5.714285714285714</v>
      </c>
      <c r="J71" s="122"/>
      <c r="K71" s="6" t="s">
        <v>35</v>
      </c>
      <c r="L71">
        <f>E166</f>
        <v>0</v>
      </c>
      <c r="O71" s="31" t="s">
        <v>124</v>
      </c>
      <c r="P71" s="30">
        <f>L99</f>
        <v>720</v>
      </c>
      <c r="Q71" s="30"/>
      <c r="R71" s="7"/>
      <c r="S71" s="2"/>
      <c r="T71" s="4"/>
      <c r="U71" s="71"/>
    </row>
    <row r="72" spans="1:21" ht="15">
      <c r="A72" s="8" t="s">
        <v>10</v>
      </c>
      <c r="C72" s="63">
        <v>6</v>
      </c>
      <c r="D72" s="2">
        <f>C72*$I$5*$D$2</f>
        <v>28.8</v>
      </c>
      <c r="E72">
        <f>D72*B68</f>
        <v>28.8</v>
      </c>
      <c r="F72">
        <f>E72/$I$5/$F$3</f>
        <v>0.6857142857142857</v>
      </c>
      <c r="J72" s="122"/>
      <c r="K72" s="6" t="s">
        <v>36</v>
      </c>
      <c r="L72">
        <f>E167</f>
        <v>0</v>
      </c>
      <c r="O72" s="31" t="s">
        <v>125</v>
      </c>
      <c r="P72" s="30">
        <f>L100</f>
        <v>1296</v>
      </c>
      <c r="Q72" s="30"/>
      <c r="R72" s="7"/>
      <c r="S72" s="2"/>
      <c r="T72" s="4"/>
      <c r="U72" s="71"/>
    </row>
    <row r="73" spans="3:21" ht="15">
      <c r="C73" s="63"/>
      <c r="D73" s="2"/>
      <c r="J73" s="122"/>
      <c r="K73" t="s">
        <v>75</v>
      </c>
      <c r="L73">
        <f>E168</f>
        <v>180</v>
      </c>
      <c r="O73" s="31" t="s">
        <v>47</v>
      </c>
      <c r="P73" s="30">
        <f>L55</f>
        <v>390</v>
      </c>
      <c r="Q73" s="30"/>
      <c r="R73" s="7"/>
      <c r="S73" s="2"/>
      <c r="T73" s="4"/>
      <c r="U73" s="71"/>
    </row>
    <row r="74" spans="1:21" ht="15">
      <c r="A74" s="1" t="s">
        <v>12</v>
      </c>
      <c r="B74">
        <v>2</v>
      </c>
      <c r="C74" s="63"/>
      <c r="D74" s="2"/>
      <c r="J74" s="122"/>
      <c r="K74" t="s">
        <v>72</v>
      </c>
      <c r="L74">
        <f>E169</f>
        <v>120</v>
      </c>
      <c r="O74" s="31" t="s">
        <v>48</v>
      </c>
      <c r="P74" s="30">
        <f>L56</f>
        <v>54</v>
      </c>
      <c r="Q74" s="30"/>
      <c r="R74" s="7"/>
      <c r="S74" s="2"/>
      <c r="T74" s="4"/>
      <c r="U74" s="71"/>
    </row>
    <row r="75" spans="1:21" ht="15">
      <c r="A75" s="8" t="s">
        <v>12</v>
      </c>
      <c r="C75" s="100">
        <v>65</v>
      </c>
      <c r="D75" s="2">
        <f>C75*$I$5*$D$2</f>
        <v>312</v>
      </c>
      <c r="E75">
        <f>D75*B74</f>
        <v>624</v>
      </c>
      <c r="F75">
        <f>E75/$I$5/$F$3</f>
        <v>14.857142857142858</v>
      </c>
      <c r="J75" s="122"/>
      <c r="K75" s="6" t="s">
        <v>84</v>
      </c>
      <c r="L75">
        <f>E144</f>
        <v>270</v>
      </c>
      <c r="O75" s="31" t="s">
        <v>49</v>
      </c>
      <c r="P75" s="30">
        <f>L57</f>
        <v>240</v>
      </c>
      <c r="Q75" s="30"/>
      <c r="R75" s="7"/>
      <c r="S75" s="2"/>
      <c r="T75" s="4"/>
      <c r="U75" s="71"/>
    </row>
    <row r="76" spans="1:21" ht="15">
      <c r="A76" s="41" t="s">
        <v>1</v>
      </c>
      <c r="C76" s="63">
        <v>20</v>
      </c>
      <c r="D76" s="2">
        <f>C76*$I$5*$D$2</f>
        <v>96</v>
      </c>
      <c r="E76">
        <f>D76*B74</f>
        <v>192</v>
      </c>
      <c r="F76">
        <f>E76/$I$5/$F$3</f>
        <v>4.571428571428571</v>
      </c>
      <c r="J76" s="122"/>
      <c r="K76" s="6" t="s">
        <v>89</v>
      </c>
      <c r="L76">
        <f>E177</f>
        <v>180</v>
      </c>
      <c r="O76" s="31" t="s">
        <v>50</v>
      </c>
      <c r="P76" s="30">
        <f>L58</f>
        <v>72</v>
      </c>
      <c r="Q76" s="2"/>
      <c r="R76" s="7"/>
      <c r="S76" s="7">
        <f>B152</f>
        <v>1</v>
      </c>
      <c r="T76" s="2" t="s">
        <v>321</v>
      </c>
      <c r="U76" s="71"/>
    </row>
    <row r="77" spans="1:21" ht="15">
      <c r="A77" s="8" t="s">
        <v>60</v>
      </c>
      <c r="C77" s="63">
        <v>50</v>
      </c>
      <c r="D77" s="2">
        <f>C77*$I$5*$D$2</f>
        <v>240</v>
      </c>
      <c r="E77">
        <f>D77*B74</f>
        <v>480</v>
      </c>
      <c r="F77">
        <f>E77/$I$5/$F$3</f>
        <v>11.428571428571429</v>
      </c>
      <c r="J77" s="122"/>
      <c r="K77" s="6" t="s">
        <v>19</v>
      </c>
      <c r="L77">
        <f>E181</f>
        <v>0</v>
      </c>
      <c r="O77" s="31" t="s">
        <v>126</v>
      </c>
      <c r="P77" s="30">
        <f>L101</f>
        <v>0</v>
      </c>
      <c r="Q77" s="2"/>
      <c r="R77" s="7"/>
      <c r="S77" s="2"/>
      <c r="T77" s="2"/>
      <c r="U77" s="71"/>
    </row>
    <row r="78" spans="1:21" ht="15">
      <c r="A78" s="8" t="s">
        <v>10</v>
      </c>
      <c r="C78">
        <v>6</v>
      </c>
      <c r="D78" s="2">
        <f>C78*$I$5*$D$2</f>
        <v>28.8</v>
      </c>
      <c r="E78">
        <f>D78*B74</f>
        <v>57.6</v>
      </c>
      <c r="F78">
        <f>E78/$I$5/$F$3</f>
        <v>1.3714285714285714</v>
      </c>
      <c r="J78" s="122"/>
      <c r="K78" s="6" t="s">
        <v>20</v>
      </c>
      <c r="L78">
        <f>E179</f>
        <v>0</v>
      </c>
      <c r="O78" s="31" t="s">
        <v>304</v>
      </c>
      <c r="P78" s="30">
        <f>L105</f>
        <v>150</v>
      </c>
      <c r="Q78" s="2"/>
      <c r="R78" s="7"/>
      <c r="S78" s="2"/>
      <c r="T78" s="2"/>
      <c r="U78" s="71"/>
    </row>
    <row r="79" spans="4:21" ht="15">
      <c r="D79" s="2"/>
      <c r="J79" s="122"/>
      <c r="K79" s="6" t="s">
        <v>22</v>
      </c>
      <c r="L79">
        <f>E182</f>
        <v>0</v>
      </c>
      <c r="O79" s="31" t="s">
        <v>120</v>
      </c>
      <c r="P79" s="30">
        <f>L98</f>
        <v>120</v>
      </c>
      <c r="Q79" s="2"/>
      <c r="R79" s="7"/>
      <c r="S79" s="2"/>
      <c r="T79" s="2"/>
      <c r="U79" s="71"/>
    </row>
    <row r="80" spans="1:21" ht="15">
      <c r="A80" s="1" t="s">
        <v>13</v>
      </c>
      <c r="B80">
        <v>1</v>
      </c>
      <c r="D80" s="2"/>
      <c r="J80" s="122"/>
      <c r="K80" t="s">
        <v>21</v>
      </c>
      <c r="L80">
        <f>E183</f>
        <v>0</v>
      </c>
      <c r="O80" s="31" t="s">
        <v>301</v>
      </c>
      <c r="P80" s="30">
        <f>L103</f>
        <v>0</v>
      </c>
      <c r="Q80" s="2"/>
      <c r="R80" s="7"/>
      <c r="S80" s="2"/>
      <c r="T80" s="2"/>
      <c r="U80" s="71"/>
    </row>
    <row r="81" spans="1:21" ht="15">
      <c r="A81" s="8" t="s">
        <v>13</v>
      </c>
      <c r="C81">
        <v>65</v>
      </c>
      <c r="D81" s="2">
        <f>C81*$I$5*$D$2</f>
        <v>312</v>
      </c>
      <c r="E81">
        <f>D81*B80</f>
        <v>312</v>
      </c>
      <c r="F81">
        <f>E81/$I$5/$F$3</f>
        <v>7.428571428571429</v>
      </c>
      <c r="J81" s="122"/>
      <c r="K81" s="6" t="s">
        <v>159</v>
      </c>
      <c r="L81">
        <f>E170</f>
        <v>0</v>
      </c>
      <c r="O81" s="70" t="s">
        <v>319</v>
      </c>
      <c r="P81" s="30">
        <f>L104</f>
        <v>225</v>
      </c>
      <c r="U81" s="71"/>
    </row>
    <row r="82" spans="1:21" ht="15">
      <c r="A82" s="8" t="s">
        <v>60</v>
      </c>
      <c r="C82">
        <v>50</v>
      </c>
      <c r="D82" s="2">
        <f>C82*$I$5*$D$2</f>
        <v>240</v>
      </c>
      <c r="E82">
        <f>D82*B80</f>
        <v>240</v>
      </c>
      <c r="F82">
        <f>E82/$I$5/$F$3</f>
        <v>5.714285714285714</v>
      </c>
      <c r="J82" s="122"/>
      <c r="K82" s="6" t="s">
        <v>171</v>
      </c>
      <c r="L82">
        <f>E176</f>
        <v>90</v>
      </c>
      <c r="O82" s="31" t="s">
        <v>121</v>
      </c>
      <c r="P82" s="30">
        <f>L102</f>
        <v>100</v>
      </c>
      <c r="Q82" s="2"/>
      <c r="R82" s="2"/>
      <c r="S82" s="2"/>
      <c r="T82" s="2"/>
      <c r="U82" s="71"/>
    </row>
    <row r="83" spans="1:21" ht="15">
      <c r="A83" s="8" t="s">
        <v>10</v>
      </c>
      <c r="C83">
        <v>6</v>
      </c>
      <c r="D83" s="2">
        <f>C83*$I$5*$D$2</f>
        <v>28.8</v>
      </c>
      <c r="E83">
        <f>D83*B80</f>
        <v>28.8</v>
      </c>
      <c r="F83">
        <f>E83/$I$5/$F$3</f>
        <v>0.6857142857142857</v>
      </c>
      <c r="J83" s="122"/>
      <c r="K83" t="s">
        <v>326</v>
      </c>
      <c r="L83">
        <f>E172</f>
        <v>0</v>
      </c>
      <c r="O83" s="70" t="s">
        <v>209</v>
      </c>
      <c r="P83" s="30">
        <f>L106</f>
        <v>800</v>
      </c>
      <c r="U83" s="71"/>
    </row>
    <row r="84" spans="4:21" ht="15.75" thickBot="1">
      <c r="D84" s="2"/>
      <c r="J84" s="122"/>
      <c r="K84" s="6" t="s">
        <v>45</v>
      </c>
      <c r="L84">
        <f>E173</f>
        <v>180</v>
      </c>
      <c r="O84" s="72" t="s">
        <v>129</v>
      </c>
      <c r="P84" s="73">
        <f>I5*F3*110</f>
        <v>4620</v>
      </c>
      <c r="Q84" s="33"/>
      <c r="R84" s="33"/>
      <c r="S84" s="33" t="s">
        <v>231</v>
      </c>
      <c r="T84" s="33"/>
      <c r="U84" s="35"/>
    </row>
    <row r="85" spans="1:12" ht="12.75">
      <c r="A85" s="1" t="s">
        <v>16</v>
      </c>
      <c r="B85">
        <v>1</v>
      </c>
      <c r="D85" s="2"/>
      <c r="J85" s="122"/>
      <c r="K85" s="6" t="s">
        <v>26</v>
      </c>
      <c r="L85">
        <f>E171</f>
        <v>60</v>
      </c>
    </row>
    <row r="86" spans="1:17" ht="26.25">
      <c r="A86" s="8" t="s">
        <v>14</v>
      </c>
      <c r="C86">
        <v>10</v>
      </c>
      <c r="D86" s="2">
        <f>C86*$I$5*$D$2</f>
        <v>48</v>
      </c>
      <c r="E86">
        <f>D86*B85</f>
        <v>48</v>
      </c>
      <c r="F86">
        <f>E86/$I$5/$F$3</f>
        <v>1.1428571428571428</v>
      </c>
      <c r="J86" s="122"/>
      <c r="O86" s="37" t="s">
        <v>71</v>
      </c>
      <c r="P86" s="37">
        <f>SUM(P6:P83)</f>
        <v>22686.2</v>
      </c>
      <c r="Q86" s="37">
        <f>SUM(Q6:Q79)</f>
        <v>0</v>
      </c>
    </row>
    <row r="87" spans="1:16" ht="26.25">
      <c r="A87" s="8" t="s">
        <v>8</v>
      </c>
      <c r="C87">
        <v>0</v>
      </c>
      <c r="D87" s="2">
        <f>C87*$I$5*$D$2</f>
        <v>0</v>
      </c>
      <c r="E87">
        <f>D87*B85</f>
        <v>0</v>
      </c>
      <c r="F87">
        <f>E87/$I$5/$F$3</f>
        <v>0</v>
      </c>
      <c r="J87" s="122"/>
      <c r="K87" s="1" t="s">
        <v>11</v>
      </c>
      <c r="O87" s="8" t="s">
        <v>130</v>
      </c>
      <c r="P87" s="37">
        <f>SUM(P6:P84)</f>
        <v>27306.2</v>
      </c>
    </row>
    <row r="88" spans="1:12" ht="12.75">
      <c r="A88" s="8" t="s">
        <v>15</v>
      </c>
      <c r="C88">
        <v>80</v>
      </c>
      <c r="D88" s="2">
        <f>C88*$I$5*$D$2</f>
        <v>384</v>
      </c>
      <c r="E88">
        <f>D88*B85</f>
        <v>384</v>
      </c>
      <c r="F88">
        <f>E88/$I$5/$F$3</f>
        <v>9.142857142857142</v>
      </c>
      <c r="J88" s="122"/>
      <c r="K88" s="6" t="s">
        <v>37</v>
      </c>
      <c r="L88">
        <f aca="true" t="shared" si="4" ref="L88:L93">E186</f>
        <v>30</v>
      </c>
    </row>
    <row r="89" spans="4:12" ht="12.75">
      <c r="D89" s="2"/>
      <c r="J89" s="122"/>
      <c r="K89" s="6" t="s">
        <v>38</v>
      </c>
      <c r="L89">
        <f t="shared" si="4"/>
        <v>250</v>
      </c>
    </row>
    <row r="90" spans="1:12" ht="12" customHeight="1">
      <c r="A90" s="1" t="s">
        <v>127</v>
      </c>
      <c r="B90">
        <v>1</v>
      </c>
      <c r="D90" s="2"/>
      <c r="J90" s="122"/>
      <c r="K90" t="s">
        <v>91</v>
      </c>
      <c r="L90">
        <f t="shared" si="4"/>
        <v>250</v>
      </c>
    </row>
    <row r="91" spans="1:15" ht="12" customHeight="1">
      <c r="A91" s="8" t="s">
        <v>14</v>
      </c>
      <c r="C91">
        <v>10</v>
      </c>
      <c r="D91" s="2">
        <f>C91*$I$5*$D$2</f>
        <v>48</v>
      </c>
      <c r="E91">
        <f>D91*B90</f>
        <v>48</v>
      </c>
      <c r="F91">
        <f>E91/$I$5/$F$3</f>
        <v>1.1428571428571428</v>
      </c>
      <c r="J91" s="122"/>
      <c r="K91" s="6" t="s">
        <v>39</v>
      </c>
      <c r="L91">
        <f t="shared" si="4"/>
        <v>80</v>
      </c>
      <c r="O91" s="1" t="s">
        <v>62</v>
      </c>
    </row>
    <row r="92" spans="1:15" ht="12" customHeight="1">
      <c r="A92" s="8" t="s">
        <v>8</v>
      </c>
      <c r="C92">
        <v>0</v>
      </c>
      <c r="D92" s="2">
        <f>C92*$I$5*$D$2</f>
        <v>0</v>
      </c>
      <c r="E92">
        <f>D92*B90</f>
        <v>0</v>
      </c>
      <c r="F92">
        <f>E92/$I$5/$F$3</f>
        <v>0</v>
      </c>
      <c r="J92" s="122"/>
      <c r="K92" s="6" t="s">
        <v>40</v>
      </c>
      <c r="L92">
        <f t="shared" si="4"/>
        <v>330</v>
      </c>
      <c r="O92" s="1"/>
    </row>
    <row r="93" spans="1:15" ht="12.75">
      <c r="A93" s="8" t="s">
        <v>9</v>
      </c>
      <c r="C93">
        <v>35</v>
      </c>
      <c r="D93" s="2">
        <f>C93*$I$5*$D$2</f>
        <v>168</v>
      </c>
      <c r="E93">
        <f>D93*B90</f>
        <v>168</v>
      </c>
      <c r="F93">
        <f>E93/$I$5/$F$3</f>
        <v>4</v>
      </c>
      <c r="J93" s="122"/>
      <c r="K93" s="6" t="s">
        <v>41</v>
      </c>
      <c r="L93">
        <f t="shared" si="4"/>
        <v>672</v>
      </c>
      <c r="O93">
        <f>P86/I5/F3</f>
        <v>540.1476190476191</v>
      </c>
    </row>
    <row r="94" spans="1:12" ht="12.75">
      <c r="A94" s="8" t="s">
        <v>92</v>
      </c>
      <c r="C94">
        <v>10</v>
      </c>
      <c r="D94" s="2">
        <f>C94*$I$5*$D$2</f>
        <v>48</v>
      </c>
      <c r="E94">
        <f>D94*B90</f>
        <v>48</v>
      </c>
      <c r="F94">
        <f>E94/$I$5/$F$3</f>
        <v>1.1428571428571428</v>
      </c>
      <c r="J94" s="122"/>
      <c r="K94" s="6" t="s">
        <v>3</v>
      </c>
      <c r="L94">
        <f>E193</f>
        <v>1890</v>
      </c>
    </row>
    <row r="95" spans="1:12" ht="12.75">
      <c r="A95" s="8" t="s">
        <v>82</v>
      </c>
      <c r="C95">
        <v>10</v>
      </c>
      <c r="D95" s="2">
        <f>C95*$I$5*$D$2</f>
        <v>48</v>
      </c>
      <c r="E95">
        <f>D95*B90</f>
        <v>48</v>
      </c>
      <c r="F95">
        <f>E95/$I$5/$F$3</f>
        <v>1.1428571428571428</v>
      </c>
      <c r="J95" s="122"/>
      <c r="K95" s="6" t="s">
        <v>11</v>
      </c>
      <c r="L95">
        <f>E194</f>
        <v>450</v>
      </c>
    </row>
    <row r="96" spans="1:12" ht="12.75">
      <c r="A96" s="8"/>
      <c r="D96" s="2"/>
      <c r="J96" s="122"/>
      <c r="K96" s="6" t="s">
        <v>42</v>
      </c>
      <c r="L96">
        <f>E195</f>
        <v>10</v>
      </c>
    </row>
    <row r="97" spans="1:12" ht="12.75">
      <c r="A97" s="1" t="s">
        <v>128</v>
      </c>
      <c r="D97" s="2"/>
      <c r="J97" s="122"/>
      <c r="K97" s="6" t="s">
        <v>43</v>
      </c>
      <c r="L97">
        <f>E196</f>
        <v>0</v>
      </c>
    </row>
    <row r="98" spans="1:12" ht="12.75">
      <c r="A98" s="8" t="s">
        <v>232</v>
      </c>
      <c r="C98">
        <v>50</v>
      </c>
      <c r="D98" s="2">
        <f>C98*$I$5*$D$2</f>
        <v>240</v>
      </c>
      <c r="E98">
        <f>D98*B97</f>
        <v>0</v>
      </c>
      <c r="F98">
        <f>E98/$I$5/$F$3</f>
        <v>0</v>
      </c>
      <c r="J98" s="122"/>
      <c r="K98" s="6" t="s">
        <v>120</v>
      </c>
      <c r="L98" s="2">
        <f>E198</f>
        <v>120</v>
      </c>
    </row>
    <row r="99" spans="1:12" ht="12.75">
      <c r="A99" s="8" t="s">
        <v>8</v>
      </c>
      <c r="C99">
        <v>10</v>
      </c>
      <c r="D99" s="2">
        <f>C99*$I$5*$D$2</f>
        <v>48</v>
      </c>
      <c r="E99">
        <f>D99*B97</f>
        <v>0</v>
      </c>
      <c r="F99">
        <f>E99/$I$5/$F$3</f>
        <v>0</v>
      </c>
      <c r="J99" s="122"/>
      <c r="K99" s="6" t="s">
        <v>124</v>
      </c>
      <c r="L99" s="2">
        <f>E174</f>
        <v>720</v>
      </c>
    </row>
    <row r="100" spans="1:12" ht="12.75">
      <c r="A100" s="8" t="s">
        <v>60</v>
      </c>
      <c r="C100">
        <v>50</v>
      </c>
      <c r="D100" s="2">
        <f>C100*$I$5*$D$2</f>
        <v>240</v>
      </c>
      <c r="E100">
        <f>D100*B97</f>
        <v>0</v>
      </c>
      <c r="F100">
        <f>E100/$I$5/$F$3</f>
        <v>0</v>
      </c>
      <c r="J100" s="122"/>
      <c r="K100" s="6" t="s">
        <v>125</v>
      </c>
      <c r="L100" s="2">
        <f>E175</f>
        <v>1296</v>
      </c>
    </row>
    <row r="101" spans="1:12" ht="12.75">
      <c r="A101" s="8"/>
      <c r="C101">
        <v>0</v>
      </c>
      <c r="D101" s="2">
        <f>C101*$I$5*$D$2</f>
        <v>0</v>
      </c>
      <c r="E101">
        <f>D101*B97</f>
        <v>0</v>
      </c>
      <c r="F101">
        <f>E101/$I$5/$F$3</f>
        <v>0</v>
      </c>
      <c r="J101" s="122"/>
      <c r="K101" s="6" t="s">
        <v>122</v>
      </c>
      <c r="L101" s="2">
        <f>E150</f>
        <v>0</v>
      </c>
    </row>
    <row r="102" spans="1:12" ht="12.75">
      <c r="A102" s="8"/>
      <c r="D102" s="2"/>
      <c r="J102" s="122"/>
      <c r="K102" s="6" t="s">
        <v>121</v>
      </c>
      <c r="L102" s="2">
        <f>E192</f>
        <v>100</v>
      </c>
    </row>
    <row r="103" spans="4:12" ht="12.75">
      <c r="D103" s="2"/>
      <c r="J103" s="122"/>
      <c r="K103" s="6" t="s">
        <v>301</v>
      </c>
      <c r="L103">
        <f>E62</f>
        <v>0</v>
      </c>
    </row>
    <row r="104" spans="1:12" ht="12.75">
      <c r="A104" s="1" t="s">
        <v>93</v>
      </c>
      <c r="D104" s="2"/>
      <c r="J104" s="122"/>
      <c r="K104" s="6" t="s">
        <v>319</v>
      </c>
      <c r="L104">
        <f>E197</f>
        <v>225</v>
      </c>
    </row>
    <row r="105" spans="1:12" ht="12.75">
      <c r="A105" s="8" t="s">
        <v>14</v>
      </c>
      <c r="C105">
        <v>10</v>
      </c>
      <c r="D105" s="2">
        <f>C105*$I$5*$D$2</f>
        <v>48</v>
      </c>
      <c r="E105">
        <f>D105*B104</f>
        <v>0</v>
      </c>
      <c r="F105">
        <f>E105/$I$5/$F$3</f>
        <v>0</v>
      </c>
      <c r="J105" s="122"/>
      <c r="K105" s="6" t="s">
        <v>304</v>
      </c>
      <c r="L105">
        <f>E199</f>
        <v>150</v>
      </c>
    </row>
    <row r="106" spans="1:12" ht="12.75">
      <c r="A106" s="8" t="s">
        <v>8</v>
      </c>
      <c r="C106">
        <v>40</v>
      </c>
      <c r="D106" s="2">
        <f>C106*$I$5*$D$2</f>
        <v>192</v>
      </c>
      <c r="E106">
        <f>D106*B104</f>
        <v>0</v>
      </c>
      <c r="F106">
        <f>E106/$I$5/$F$3</f>
        <v>0</v>
      </c>
      <c r="J106" s="122"/>
      <c r="K106" s="6" t="s">
        <v>209</v>
      </c>
      <c r="L106">
        <f>E200</f>
        <v>800</v>
      </c>
    </row>
    <row r="107" spans="1:10" ht="12.75">
      <c r="A107" s="8" t="s">
        <v>77</v>
      </c>
      <c r="C107">
        <v>45</v>
      </c>
      <c r="D107" s="2">
        <f>C107*$I$5*$D$2</f>
        <v>216</v>
      </c>
      <c r="E107">
        <f>D107*B104</f>
        <v>0</v>
      </c>
      <c r="F107">
        <f>E107/$I$5/$F$3</f>
        <v>0</v>
      </c>
      <c r="J107" s="122"/>
    </row>
    <row r="108" spans="1:11" ht="27.75">
      <c r="A108" s="8" t="s">
        <v>92</v>
      </c>
      <c r="C108">
        <v>10</v>
      </c>
      <c r="D108" s="2">
        <f>C108*$I$5*$D$2</f>
        <v>48</v>
      </c>
      <c r="E108">
        <f>D108*B104</f>
        <v>0</v>
      </c>
      <c r="F108">
        <f>E108/$I$5/$F$3</f>
        <v>0</v>
      </c>
      <c r="J108" s="122"/>
      <c r="K108" s="16" t="s">
        <v>59</v>
      </c>
    </row>
    <row r="109" spans="1:11" ht="27.75">
      <c r="A109" s="8" t="s">
        <v>82</v>
      </c>
      <c r="C109">
        <v>10</v>
      </c>
      <c r="D109" s="2">
        <f>C109*$I$5*$D$2</f>
        <v>48</v>
      </c>
      <c r="E109">
        <f>D109*B104</f>
        <v>0</v>
      </c>
      <c r="F109">
        <f>E109/$I$5/$F$3</f>
        <v>0</v>
      </c>
      <c r="J109" s="122"/>
      <c r="K109" s="16">
        <f>SUM(L6:L106)</f>
        <v>22686.2</v>
      </c>
    </row>
    <row r="110" spans="4:10" ht="12.75">
      <c r="D110" s="2"/>
      <c r="J110" s="122"/>
    </row>
    <row r="111" spans="1:10" ht="12.75">
      <c r="A111" s="45" t="s">
        <v>6</v>
      </c>
      <c r="D111" s="2"/>
      <c r="J111" s="122"/>
    </row>
    <row r="112" spans="1:10" ht="12.75">
      <c r="A112" s="8" t="s">
        <v>6</v>
      </c>
      <c r="C112">
        <v>60</v>
      </c>
      <c r="D112" s="2">
        <f>C112*$I$5*$D$2</f>
        <v>288</v>
      </c>
      <c r="E112">
        <f>D112*B111</f>
        <v>0</v>
      </c>
      <c r="F112">
        <f>E112/$I$5/$F$3</f>
        <v>0</v>
      </c>
      <c r="J112" s="122"/>
    </row>
    <row r="113" spans="1:10" ht="12.75">
      <c r="A113" s="8" t="s">
        <v>10</v>
      </c>
      <c r="C113">
        <v>6</v>
      </c>
      <c r="D113" s="2">
        <f>C113*$I$5*$D$2</f>
        <v>28.8</v>
      </c>
      <c r="E113">
        <f>D113*B111</f>
        <v>0</v>
      </c>
      <c r="F113">
        <f>E113/$I$5/$F$3</f>
        <v>0</v>
      </c>
      <c r="J113" s="122"/>
    </row>
    <row r="114" spans="1:10" ht="12.75">
      <c r="A114" s="8" t="s">
        <v>60</v>
      </c>
      <c r="C114">
        <v>50</v>
      </c>
      <c r="D114" s="2">
        <f>C114*$I$5*$D$2</f>
        <v>240</v>
      </c>
      <c r="E114">
        <f>D114*B111</f>
        <v>0</v>
      </c>
      <c r="F114">
        <f>E114/$I$5/$F$3</f>
        <v>0</v>
      </c>
      <c r="J114" s="122"/>
    </row>
    <row r="115" spans="4:10" ht="12.75">
      <c r="D115" s="2"/>
      <c r="J115" s="122"/>
    </row>
    <row r="116" spans="1:10" ht="12.75">
      <c r="A116" s="45" t="s">
        <v>166</v>
      </c>
      <c r="B116">
        <v>1</v>
      </c>
      <c r="D116" s="2"/>
      <c r="J116" s="122"/>
    </row>
    <row r="117" spans="1:10" ht="12.75">
      <c r="A117" s="8" t="s">
        <v>166</v>
      </c>
      <c r="C117" s="43">
        <v>60</v>
      </c>
      <c r="D117" s="2">
        <f>C117*$I$5*$D$2</f>
        <v>288</v>
      </c>
      <c r="E117">
        <f>D117*B116</f>
        <v>288</v>
      </c>
      <c r="F117">
        <f>E117/$I$5/$F$3</f>
        <v>6.857142857142857</v>
      </c>
      <c r="J117" s="122"/>
    </row>
    <row r="118" spans="1:10" ht="12.75">
      <c r="A118" s="8" t="s">
        <v>60</v>
      </c>
      <c r="C118">
        <v>50</v>
      </c>
      <c r="D118" s="2">
        <f>C118*$I$5*$D$2</f>
        <v>240</v>
      </c>
      <c r="E118">
        <f>D118*B116</f>
        <v>240</v>
      </c>
      <c r="F118">
        <f>E118/$I$5/$F$3</f>
        <v>5.714285714285714</v>
      </c>
      <c r="J118" s="122"/>
    </row>
    <row r="119" spans="1:10" ht="12.75">
      <c r="A119" s="45"/>
      <c r="J119" s="122"/>
    </row>
    <row r="120" spans="1:10" ht="12.75">
      <c r="A120" s="68" t="s">
        <v>167</v>
      </c>
      <c r="B120" s="63"/>
      <c r="C120" s="63"/>
      <c r="D120" s="63"/>
      <c r="E120" s="63"/>
      <c r="F120" s="63"/>
      <c r="J120" s="122"/>
    </row>
    <row r="121" spans="1:10" ht="12.75">
      <c r="A121" s="69" t="s">
        <v>6</v>
      </c>
      <c r="B121" s="63"/>
      <c r="C121" s="63">
        <v>100</v>
      </c>
      <c r="D121" s="4">
        <f>C121*$I$5*$D$2</f>
        <v>480</v>
      </c>
      <c r="E121" s="63">
        <f>D121*B120</f>
        <v>0</v>
      </c>
      <c r="F121" s="63">
        <f>E121/$I$5/$F$3</f>
        <v>0</v>
      </c>
      <c r="J121" s="122"/>
    </row>
    <row r="122" spans="1:10" ht="12.75">
      <c r="A122" s="69" t="s">
        <v>60</v>
      </c>
      <c r="B122" s="63"/>
      <c r="C122" s="63">
        <v>65</v>
      </c>
      <c r="D122" s="4">
        <f>C122*$I$5*$D$2</f>
        <v>312</v>
      </c>
      <c r="E122" s="63">
        <f>D122*B120</f>
        <v>0</v>
      </c>
      <c r="F122" s="63">
        <f>E122/$I$5/$F$3</f>
        <v>0</v>
      </c>
      <c r="J122" s="122"/>
    </row>
    <row r="123" spans="1:10" ht="12.75">
      <c r="A123" s="69" t="s">
        <v>168</v>
      </c>
      <c r="B123" s="63"/>
      <c r="C123" s="63">
        <v>15</v>
      </c>
      <c r="D123" s="4">
        <f>C123*$I$5*$D$2</f>
        <v>72</v>
      </c>
      <c r="E123" s="63">
        <f>D123*B120</f>
        <v>0</v>
      </c>
      <c r="F123" s="63">
        <f>E123/$I$5/$F$3</f>
        <v>0</v>
      </c>
      <c r="J123" s="122"/>
    </row>
    <row r="124" spans="1:10" ht="12.75">
      <c r="A124" s="69" t="s">
        <v>40</v>
      </c>
      <c r="B124" s="63"/>
      <c r="C124" s="63">
        <v>40</v>
      </c>
      <c r="D124" s="4">
        <f>C124*$I$5*$D$2</f>
        <v>192</v>
      </c>
      <c r="E124" s="63">
        <f>D124*B120</f>
        <v>0</v>
      </c>
      <c r="F124" s="63">
        <f>E124/$I$5/$F$3</f>
        <v>0</v>
      </c>
      <c r="I124">
        <f>SUM(E121:E125)</f>
        <v>0</v>
      </c>
      <c r="J124" s="122"/>
    </row>
    <row r="125" spans="1:10" ht="12.75">
      <c r="A125" s="69" t="s">
        <v>92</v>
      </c>
      <c r="B125" s="63"/>
      <c r="C125" s="63">
        <v>40</v>
      </c>
      <c r="D125" s="4">
        <f>C125*$I$5*$D$2</f>
        <v>192</v>
      </c>
      <c r="E125" s="63">
        <f>D125*B120</f>
        <v>0</v>
      </c>
      <c r="F125" s="63">
        <f>E125/$I$5/$F$3</f>
        <v>0</v>
      </c>
      <c r="J125" s="122"/>
    </row>
    <row r="126" ht="12.75">
      <c r="J126" s="122"/>
    </row>
    <row r="127" spans="1:10" ht="12.75">
      <c r="A127" s="68" t="s">
        <v>328</v>
      </c>
      <c r="B127" s="63"/>
      <c r="C127" s="63"/>
      <c r="D127" s="4"/>
      <c r="E127" s="63"/>
      <c r="F127" s="63"/>
      <c r="J127" s="122"/>
    </row>
    <row r="128" spans="1:10" ht="12.75">
      <c r="A128" s="69" t="s">
        <v>329</v>
      </c>
      <c r="B128" s="63"/>
      <c r="C128" s="4">
        <v>60</v>
      </c>
      <c r="D128" s="4">
        <f>C128*$I$5*$D$2</f>
        <v>288</v>
      </c>
      <c r="E128" s="63">
        <f>D128*B127</f>
        <v>0</v>
      </c>
      <c r="F128" s="63">
        <f>E128/$I$5/$F$3</f>
        <v>0</v>
      </c>
      <c r="J128" s="122"/>
    </row>
    <row r="129" spans="1:10" ht="12.75">
      <c r="A129" s="69" t="s">
        <v>22</v>
      </c>
      <c r="B129" s="63"/>
      <c r="C129" s="63">
        <v>20</v>
      </c>
      <c r="D129" s="4">
        <f>C129*$I$5*$D$2</f>
        <v>96</v>
      </c>
      <c r="E129" s="63">
        <f>D129*B127</f>
        <v>0</v>
      </c>
      <c r="F129" s="63">
        <f>E129/$I$5/$F$3</f>
        <v>0</v>
      </c>
      <c r="J129" s="122"/>
    </row>
    <row r="130" ht="12.75">
      <c r="J130" s="122"/>
    </row>
    <row r="131" spans="1:10" ht="12.75">
      <c r="A131" s="1" t="s">
        <v>18</v>
      </c>
      <c r="B131">
        <v>6</v>
      </c>
      <c r="D131" s="2"/>
      <c r="J131" s="122"/>
    </row>
    <row r="132" spans="1:10" ht="12.75">
      <c r="A132" s="8" t="s">
        <v>123</v>
      </c>
      <c r="B132">
        <v>3</v>
      </c>
      <c r="C132">
        <v>25</v>
      </c>
      <c r="D132" s="2">
        <f aca="true" t="shared" si="5" ref="D132:D142">C132*$I$5*$D$2</f>
        <v>120</v>
      </c>
      <c r="E132">
        <f aca="true" t="shared" si="6" ref="E132:E142">B132*D132</f>
        <v>360</v>
      </c>
      <c r="F132">
        <f aca="true" t="shared" si="7" ref="F132:F142">E132/$I$5/$F$3</f>
        <v>8.571428571428571</v>
      </c>
      <c r="J132" s="122"/>
    </row>
    <row r="133" spans="1:10" ht="12.75">
      <c r="A133" s="8" t="s">
        <v>20</v>
      </c>
      <c r="B133">
        <v>3</v>
      </c>
      <c r="C133">
        <v>25</v>
      </c>
      <c r="D133" s="2">
        <f t="shared" si="5"/>
        <v>120</v>
      </c>
      <c r="E133">
        <f t="shared" si="6"/>
        <v>360</v>
      </c>
      <c r="F133">
        <f t="shared" si="7"/>
        <v>8.571428571428571</v>
      </c>
      <c r="J133" s="122"/>
    </row>
    <row r="134" spans="1:10" ht="12.75">
      <c r="A134" s="8" t="s">
        <v>21</v>
      </c>
      <c r="B134">
        <v>3</v>
      </c>
      <c r="C134">
        <v>25</v>
      </c>
      <c r="D134" s="2">
        <f t="shared" si="5"/>
        <v>120</v>
      </c>
      <c r="E134">
        <f t="shared" si="6"/>
        <v>360</v>
      </c>
      <c r="F134">
        <f t="shared" si="7"/>
        <v>8.571428571428571</v>
      </c>
      <c r="J134" s="122"/>
    </row>
    <row r="135" spans="1:10" ht="12.75">
      <c r="A135" s="8" t="s">
        <v>22</v>
      </c>
      <c r="B135">
        <v>6</v>
      </c>
      <c r="C135">
        <v>25</v>
      </c>
      <c r="D135" s="2">
        <f t="shared" si="5"/>
        <v>120</v>
      </c>
      <c r="E135">
        <f t="shared" si="6"/>
        <v>720</v>
      </c>
      <c r="F135">
        <f t="shared" si="7"/>
        <v>17.142857142857142</v>
      </c>
      <c r="J135" s="122"/>
    </row>
    <row r="136" spans="1:10" ht="12.75">
      <c r="A136" s="8" t="s">
        <v>10</v>
      </c>
      <c r="B136">
        <v>0</v>
      </c>
      <c r="C136" s="104">
        <v>7</v>
      </c>
      <c r="D136" s="2">
        <f t="shared" si="5"/>
        <v>33.6</v>
      </c>
      <c r="E136" s="104">
        <f t="shared" si="6"/>
        <v>0</v>
      </c>
      <c r="F136">
        <f t="shared" si="7"/>
        <v>0</v>
      </c>
      <c r="J136" s="122"/>
    </row>
    <row r="137" spans="1:10" ht="12.75">
      <c r="A137" s="8" t="s">
        <v>23</v>
      </c>
      <c r="B137">
        <v>0</v>
      </c>
      <c r="C137">
        <v>50</v>
      </c>
      <c r="D137" s="2">
        <f t="shared" si="5"/>
        <v>240</v>
      </c>
      <c r="E137">
        <f t="shared" si="6"/>
        <v>0</v>
      </c>
      <c r="F137">
        <f t="shared" si="7"/>
        <v>0</v>
      </c>
      <c r="J137" s="122"/>
    </row>
    <row r="138" spans="1:10" ht="12.75">
      <c r="A138" s="105" t="s">
        <v>24</v>
      </c>
      <c r="B138">
        <v>6</v>
      </c>
      <c r="C138">
        <v>15</v>
      </c>
      <c r="D138" s="2">
        <f t="shared" si="5"/>
        <v>72</v>
      </c>
      <c r="E138">
        <f t="shared" si="6"/>
        <v>432</v>
      </c>
      <c r="F138">
        <f t="shared" si="7"/>
        <v>10.285714285714286</v>
      </c>
      <c r="J138" s="122"/>
    </row>
    <row r="139" spans="1:10" ht="12.75">
      <c r="A139" s="105" t="s">
        <v>52</v>
      </c>
      <c r="B139">
        <f>F3*3</f>
        <v>21</v>
      </c>
      <c r="C139">
        <v>17</v>
      </c>
      <c r="D139" s="2">
        <f t="shared" si="5"/>
        <v>81.60000000000001</v>
      </c>
      <c r="E139">
        <f t="shared" si="6"/>
        <v>1713.6000000000001</v>
      </c>
      <c r="F139">
        <f t="shared" si="7"/>
        <v>40.800000000000004</v>
      </c>
      <c r="J139" s="122"/>
    </row>
    <row r="140" spans="1:10" ht="12.75">
      <c r="A140" s="105" t="s">
        <v>25</v>
      </c>
      <c r="B140" s="104">
        <v>0</v>
      </c>
      <c r="C140" s="104">
        <v>5</v>
      </c>
      <c r="D140" s="2">
        <f t="shared" si="5"/>
        <v>24</v>
      </c>
      <c r="E140" s="104">
        <f t="shared" si="6"/>
        <v>0</v>
      </c>
      <c r="F140">
        <f t="shared" si="7"/>
        <v>0</v>
      </c>
      <c r="J140" s="122"/>
    </row>
    <row r="141" spans="1:10" ht="12.75">
      <c r="A141" s="8" t="s">
        <v>173</v>
      </c>
      <c r="B141" s="67">
        <v>3</v>
      </c>
      <c r="C141" s="104">
        <v>30</v>
      </c>
      <c r="D141" s="2">
        <f t="shared" si="5"/>
        <v>144</v>
      </c>
      <c r="E141" s="104">
        <f t="shared" si="6"/>
        <v>432</v>
      </c>
      <c r="F141">
        <f t="shared" si="7"/>
        <v>10.285714285714286</v>
      </c>
      <c r="J141" s="122"/>
    </row>
    <row r="142" spans="1:10" ht="12.75">
      <c r="A142" s="66" t="s">
        <v>172</v>
      </c>
      <c r="B142" s="67">
        <v>0</v>
      </c>
      <c r="C142" s="67">
        <v>30</v>
      </c>
      <c r="D142" s="4">
        <f t="shared" si="5"/>
        <v>144</v>
      </c>
      <c r="E142" s="67">
        <f t="shared" si="6"/>
        <v>0</v>
      </c>
      <c r="F142">
        <f t="shared" si="7"/>
        <v>0</v>
      </c>
      <c r="J142" s="122"/>
    </row>
    <row r="143" spans="1:10" ht="12.75">
      <c r="A143" s="66" t="s">
        <v>159</v>
      </c>
      <c r="B143" s="67">
        <v>4</v>
      </c>
      <c r="C143" s="67">
        <v>30</v>
      </c>
      <c r="D143" s="4">
        <f>C143*$I$5*$D$2</f>
        <v>144</v>
      </c>
      <c r="E143" s="67">
        <f>B143*D143</f>
        <v>576</v>
      </c>
      <c r="F143">
        <f>E143/$I$5/$F$3</f>
        <v>13.714285714285714</v>
      </c>
      <c r="J143" s="122"/>
    </row>
    <row r="144" spans="1:10" ht="12.75">
      <c r="A144" s="105" t="s">
        <v>84</v>
      </c>
      <c r="B144">
        <v>3</v>
      </c>
      <c r="C144">
        <v>15</v>
      </c>
      <c r="D144" s="2">
        <f>C144*$I$5</f>
        <v>90</v>
      </c>
      <c r="E144">
        <f>D144*B144</f>
        <v>270</v>
      </c>
      <c r="F144">
        <f>E144/$I$5/$F$3</f>
        <v>6.428571428571429</v>
      </c>
      <c r="J144" s="122"/>
    </row>
    <row r="145" spans="1:10" ht="12.75">
      <c r="A145" s="105"/>
      <c r="D145" s="2"/>
      <c r="J145" s="122"/>
    </row>
    <row r="146" spans="1:10" ht="12.75">
      <c r="A146" s="1" t="s">
        <v>46</v>
      </c>
      <c r="B146">
        <v>18</v>
      </c>
      <c r="D146" s="2"/>
      <c r="J146" s="122"/>
    </row>
    <row r="147" spans="1:10" ht="12.75">
      <c r="A147" s="47" t="s">
        <v>47</v>
      </c>
      <c r="B147">
        <v>13</v>
      </c>
      <c r="C147">
        <v>5</v>
      </c>
      <c r="D147" s="2">
        <f>C147*$I$5</f>
        <v>30</v>
      </c>
      <c r="E147">
        <f>D147*B147</f>
        <v>390</v>
      </c>
      <c r="F147">
        <f>E147/$I$5/$F$3</f>
        <v>9.285714285714286</v>
      </c>
      <c r="J147" s="122"/>
    </row>
    <row r="148" spans="1:10" ht="12.75">
      <c r="A148" s="47" t="s">
        <v>48</v>
      </c>
      <c r="B148">
        <v>3</v>
      </c>
      <c r="C148">
        <v>3</v>
      </c>
      <c r="D148" s="2">
        <f>C148*$I$5</f>
        <v>18</v>
      </c>
      <c r="E148">
        <f>D148*B148</f>
        <v>54</v>
      </c>
      <c r="F148">
        <f>E148/$I$5/$F$3</f>
        <v>1.2857142857142858</v>
      </c>
      <c r="J148" s="122"/>
    </row>
    <row r="149" spans="1:10" ht="12.75">
      <c r="A149" s="47" t="s">
        <v>49</v>
      </c>
      <c r="B149">
        <v>1</v>
      </c>
      <c r="C149">
        <v>40</v>
      </c>
      <c r="D149" s="2">
        <f>C149*$I$5</f>
        <v>240</v>
      </c>
      <c r="E149">
        <f>D149*B149</f>
        <v>240</v>
      </c>
      <c r="F149">
        <f>E149/$I$5/$F$3</f>
        <v>5.714285714285714</v>
      </c>
      <c r="J149" s="122"/>
    </row>
    <row r="150" spans="1:10" ht="12.75">
      <c r="A150" s="47" t="s">
        <v>122</v>
      </c>
      <c r="B150">
        <v>0</v>
      </c>
      <c r="C150">
        <v>80</v>
      </c>
      <c r="D150" s="2">
        <f>C150*$I$5</f>
        <v>480</v>
      </c>
      <c r="E150">
        <f>D150*B150</f>
        <v>0</v>
      </c>
      <c r="F150">
        <f>E150/$I$5/$F$3</f>
        <v>0</v>
      </c>
      <c r="I150">
        <f>SUM(B147:B153)</f>
        <v>18</v>
      </c>
      <c r="J150" s="122"/>
    </row>
    <row r="151" spans="4:10" ht="12.75">
      <c r="D151" s="2"/>
      <c r="J151" s="122"/>
    </row>
    <row r="152" spans="1:10" ht="12.75">
      <c r="A152" s="1" t="s">
        <v>50</v>
      </c>
      <c r="B152">
        <v>1</v>
      </c>
      <c r="D152" s="2"/>
      <c r="J152" s="122"/>
    </row>
    <row r="153" spans="1:10" ht="12.75">
      <c r="A153" s="47" t="s">
        <v>50</v>
      </c>
      <c r="C153">
        <v>15</v>
      </c>
      <c r="D153" s="2">
        <f>C153*$I$5*$D$2</f>
        <v>72</v>
      </c>
      <c r="E153">
        <f>D153*B152</f>
        <v>72</v>
      </c>
      <c r="F153">
        <f>E153/$I$5/$F$3</f>
        <v>1.7142857142857142</v>
      </c>
      <c r="J153" s="122"/>
    </row>
    <row r="154" spans="1:10" ht="12.75">
      <c r="A154" s="47" t="s">
        <v>1</v>
      </c>
      <c r="C154">
        <v>20</v>
      </c>
      <c r="D154" s="2">
        <f>C154*$I$5*$D$2</f>
        <v>96</v>
      </c>
      <c r="E154">
        <f>D154*B152</f>
        <v>96</v>
      </c>
      <c r="F154">
        <f>E154/$I$5/$F$3</f>
        <v>2.2857142857142856</v>
      </c>
      <c r="J154" s="122"/>
    </row>
    <row r="155" ht="12.75">
      <c r="J155" s="122"/>
    </row>
    <row r="156" spans="1:10" ht="12.75">
      <c r="A156" s="1" t="s">
        <v>17</v>
      </c>
      <c r="B156">
        <f>I156*F3</f>
        <v>56</v>
      </c>
      <c r="D156" s="2"/>
      <c r="G156" t="s">
        <v>174</v>
      </c>
      <c r="I156">
        <v>8</v>
      </c>
      <c r="J156" s="122"/>
    </row>
    <row r="157" spans="1:10" ht="12.75">
      <c r="A157" s="47" t="s">
        <v>27</v>
      </c>
      <c r="B157">
        <v>1</v>
      </c>
      <c r="C157">
        <v>15</v>
      </c>
      <c r="D157" s="2">
        <f>C157*$I$5</f>
        <v>90</v>
      </c>
      <c r="E157">
        <f>D157*B157</f>
        <v>90</v>
      </c>
      <c r="F157">
        <f aca="true" t="shared" si="8" ref="F157:F179">E157/$I$5/$F$3</f>
        <v>2.142857142857143</v>
      </c>
      <c r="J157" s="122"/>
    </row>
    <row r="158" spans="1:10" ht="12.75">
      <c r="A158" s="47" t="s">
        <v>28</v>
      </c>
      <c r="B158">
        <v>2</v>
      </c>
      <c r="C158">
        <f>5*2</f>
        <v>10</v>
      </c>
      <c r="D158" s="2">
        <f>C158*$I$5</f>
        <v>60</v>
      </c>
      <c r="E158">
        <f>D158*B158</f>
        <v>120</v>
      </c>
      <c r="F158">
        <f t="shared" si="8"/>
        <v>2.857142857142857</v>
      </c>
      <c r="J158" s="122"/>
    </row>
    <row r="159" spans="1:10" ht="12.75">
      <c r="A159" s="47" t="s">
        <v>29</v>
      </c>
      <c r="B159">
        <v>1</v>
      </c>
      <c r="C159">
        <f>5*2</f>
        <v>10</v>
      </c>
      <c r="D159" s="2">
        <f>C159*$I$5</f>
        <v>60</v>
      </c>
      <c r="E159">
        <f>D159*B159</f>
        <v>60</v>
      </c>
      <c r="F159">
        <f t="shared" si="8"/>
        <v>1.4285714285714286</v>
      </c>
      <c r="J159" s="122"/>
    </row>
    <row r="160" spans="1:10" ht="12.75">
      <c r="A160" s="47" t="s">
        <v>179</v>
      </c>
      <c r="B160">
        <v>2</v>
      </c>
      <c r="C160">
        <f>5*2</f>
        <v>10</v>
      </c>
      <c r="D160" s="2">
        <f>C160*$I$5</f>
        <v>60</v>
      </c>
      <c r="E160">
        <f>D160*B160</f>
        <v>120</v>
      </c>
      <c r="F160">
        <f t="shared" si="8"/>
        <v>2.857142857142857</v>
      </c>
      <c r="J160" s="122"/>
    </row>
    <row r="161" spans="1:10" ht="12.75">
      <c r="A161" s="47" t="s">
        <v>34</v>
      </c>
      <c r="B161">
        <v>3</v>
      </c>
      <c r="D161" s="2">
        <v>100</v>
      </c>
      <c r="E161">
        <f>B161*D161</f>
        <v>300</v>
      </c>
      <c r="F161">
        <f t="shared" si="8"/>
        <v>7.142857142857143</v>
      </c>
      <c r="J161" s="122"/>
    </row>
    <row r="162" spans="1:10" ht="12.75">
      <c r="A162" s="47" t="s">
        <v>31</v>
      </c>
      <c r="B162">
        <v>4</v>
      </c>
      <c r="C162">
        <v>15</v>
      </c>
      <c r="D162" s="2">
        <f aca="true" t="shared" si="9" ref="D162:D179">C162*$I$5</f>
        <v>90</v>
      </c>
      <c r="E162">
        <f>D162*B162</f>
        <v>360</v>
      </c>
      <c r="F162">
        <f t="shared" si="8"/>
        <v>8.571428571428571</v>
      </c>
      <c r="J162" s="122"/>
    </row>
    <row r="163" spans="1:10" ht="12.75">
      <c r="A163" s="47" t="s">
        <v>32</v>
      </c>
      <c r="B163">
        <v>3</v>
      </c>
      <c r="C163">
        <v>15</v>
      </c>
      <c r="D163" s="2">
        <f t="shared" si="9"/>
        <v>90</v>
      </c>
      <c r="E163">
        <f>D163*B163</f>
        <v>270</v>
      </c>
      <c r="F163">
        <f t="shared" si="8"/>
        <v>6.428571428571429</v>
      </c>
      <c r="J163" s="122"/>
    </row>
    <row r="164" spans="1:10" ht="12.75">
      <c r="A164" s="47" t="s">
        <v>88</v>
      </c>
      <c r="B164">
        <v>2</v>
      </c>
      <c r="C164">
        <v>15</v>
      </c>
      <c r="D164" s="2">
        <f t="shared" si="9"/>
        <v>90</v>
      </c>
      <c r="E164">
        <f>D164*B164</f>
        <v>180</v>
      </c>
      <c r="F164">
        <f t="shared" si="8"/>
        <v>4.285714285714286</v>
      </c>
      <c r="J164" s="122"/>
    </row>
    <row r="165" spans="1:10" ht="12.75">
      <c r="A165" s="47" t="s">
        <v>53</v>
      </c>
      <c r="B165">
        <v>1</v>
      </c>
      <c r="C165">
        <f>7*2</f>
        <v>14</v>
      </c>
      <c r="D165" s="2">
        <f t="shared" si="9"/>
        <v>84</v>
      </c>
      <c r="E165">
        <f>D165*B165</f>
        <v>84</v>
      </c>
      <c r="F165">
        <f t="shared" si="8"/>
        <v>2</v>
      </c>
      <c r="J165" s="122"/>
    </row>
    <row r="166" spans="1:10" ht="12.75">
      <c r="A166" s="47" t="s">
        <v>35</v>
      </c>
      <c r="B166">
        <v>0</v>
      </c>
      <c r="C166">
        <v>30</v>
      </c>
      <c r="D166" s="2">
        <f t="shared" si="9"/>
        <v>180</v>
      </c>
      <c r="E166">
        <f>B166*D166</f>
        <v>0</v>
      </c>
      <c r="F166">
        <f t="shared" si="8"/>
        <v>0</v>
      </c>
      <c r="J166" s="122"/>
    </row>
    <row r="167" spans="1:10" ht="12.75">
      <c r="A167" s="47" t="s">
        <v>36</v>
      </c>
      <c r="B167">
        <v>0</v>
      </c>
      <c r="C167">
        <v>40</v>
      </c>
      <c r="D167" s="2">
        <f t="shared" si="9"/>
        <v>240</v>
      </c>
      <c r="E167">
        <f>B167*D167</f>
        <v>0</v>
      </c>
      <c r="F167">
        <f t="shared" si="8"/>
        <v>0</v>
      </c>
      <c r="J167" s="122"/>
    </row>
    <row r="168" spans="1:10" ht="12.75">
      <c r="A168" s="8" t="s">
        <v>75</v>
      </c>
      <c r="B168">
        <v>1</v>
      </c>
      <c r="C168">
        <v>30</v>
      </c>
      <c r="D168" s="2">
        <f t="shared" si="9"/>
        <v>180</v>
      </c>
      <c r="E168">
        <f>B168*D168</f>
        <v>180</v>
      </c>
      <c r="F168">
        <f t="shared" si="8"/>
        <v>4.285714285714286</v>
      </c>
      <c r="J168" s="122"/>
    </row>
    <row r="169" spans="1:10" ht="12.75">
      <c r="A169" s="8" t="s">
        <v>72</v>
      </c>
      <c r="B169">
        <v>1</v>
      </c>
      <c r="C169">
        <v>20</v>
      </c>
      <c r="D169" s="2">
        <f t="shared" si="9"/>
        <v>120</v>
      </c>
      <c r="E169">
        <f>B169*D169</f>
        <v>120</v>
      </c>
      <c r="F169">
        <f t="shared" si="8"/>
        <v>2.857142857142857</v>
      </c>
      <c r="J169" s="122"/>
    </row>
    <row r="170" spans="1:10" ht="12.75">
      <c r="A170" s="47" t="s">
        <v>159</v>
      </c>
      <c r="B170">
        <v>0</v>
      </c>
      <c r="C170">
        <v>15</v>
      </c>
      <c r="D170" s="2">
        <f t="shared" si="9"/>
        <v>90</v>
      </c>
      <c r="E170">
        <f>B170*D170</f>
        <v>0</v>
      </c>
      <c r="F170">
        <f t="shared" si="8"/>
        <v>0</v>
      </c>
      <c r="J170" s="122"/>
    </row>
    <row r="171" spans="1:10" ht="12.75">
      <c r="A171" s="47" t="s">
        <v>26</v>
      </c>
      <c r="B171">
        <v>1</v>
      </c>
      <c r="C171">
        <v>10</v>
      </c>
      <c r="D171" s="2">
        <f t="shared" si="9"/>
        <v>60</v>
      </c>
      <c r="E171">
        <f>D171*B171</f>
        <v>60</v>
      </c>
      <c r="F171">
        <f t="shared" si="8"/>
        <v>1.4285714285714286</v>
      </c>
      <c r="J171" s="122"/>
    </row>
    <row r="172" spans="1:10" ht="12.75">
      <c r="A172" s="105" t="s">
        <v>326</v>
      </c>
      <c r="B172">
        <v>0</v>
      </c>
      <c r="C172">
        <v>30</v>
      </c>
      <c r="D172" s="2">
        <f t="shared" si="9"/>
        <v>180</v>
      </c>
      <c r="E172">
        <f>D172*B172</f>
        <v>0</v>
      </c>
      <c r="F172">
        <f t="shared" si="8"/>
        <v>0</v>
      </c>
      <c r="H172" t="s">
        <v>94</v>
      </c>
      <c r="I172">
        <f>SUM(B157:B162)+SUM(B166:B173)</f>
        <v>17</v>
      </c>
      <c r="J172" s="122"/>
    </row>
    <row r="173" spans="1:10" ht="12.75">
      <c r="A173" s="8" t="s">
        <v>45</v>
      </c>
      <c r="B173">
        <v>1</v>
      </c>
      <c r="C173">
        <v>30</v>
      </c>
      <c r="D173" s="2">
        <f>C173*$I$5</f>
        <v>180</v>
      </c>
      <c r="E173">
        <f>D173*B173</f>
        <v>180</v>
      </c>
      <c r="F173">
        <f t="shared" si="8"/>
        <v>4.285714285714286</v>
      </c>
      <c r="H173" t="s">
        <v>95</v>
      </c>
      <c r="I173">
        <f>SUM(B174:B183)+SUM(B163:B165)</f>
        <v>14</v>
      </c>
      <c r="J173" s="122"/>
    </row>
    <row r="174" spans="1:10" ht="12.75">
      <c r="A174" s="105" t="s">
        <v>124</v>
      </c>
      <c r="B174">
        <v>1</v>
      </c>
      <c r="C174">
        <v>20</v>
      </c>
      <c r="D174" s="2">
        <f>C174*$I$5</f>
        <v>120</v>
      </c>
      <c r="E174">
        <f>D174*$I$5*B174</f>
        <v>720</v>
      </c>
      <c r="F174">
        <f>E174/$I$5/$F$3</f>
        <v>17.142857142857142</v>
      </c>
      <c r="J174" s="122"/>
    </row>
    <row r="175" spans="1:10" ht="12.75">
      <c r="A175" s="105" t="s">
        <v>125</v>
      </c>
      <c r="B175">
        <v>3</v>
      </c>
      <c r="C175">
        <v>12</v>
      </c>
      <c r="D175" s="2">
        <f>C175*$I$5</f>
        <v>72</v>
      </c>
      <c r="E175">
        <f>D175*$I$5*B175</f>
        <v>1296</v>
      </c>
      <c r="F175">
        <f>E175/$I$5/$F$3</f>
        <v>30.857142857142858</v>
      </c>
      <c r="J175" s="122"/>
    </row>
    <row r="176" spans="1:10" ht="12.75">
      <c r="A176" s="47" t="s">
        <v>171</v>
      </c>
      <c r="B176">
        <v>1</v>
      </c>
      <c r="C176">
        <v>15</v>
      </c>
      <c r="D176" s="2">
        <f t="shared" si="9"/>
        <v>90</v>
      </c>
      <c r="E176">
        <f>B176*D176</f>
        <v>90</v>
      </c>
      <c r="F176">
        <f t="shared" si="8"/>
        <v>2.142857142857143</v>
      </c>
      <c r="J176" s="122"/>
    </row>
    <row r="177" spans="1:10" ht="12.75">
      <c r="A177" s="105" t="s">
        <v>89</v>
      </c>
      <c r="B177">
        <v>2</v>
      </c>
      <c r="C177">
        <v>15</v>
      </c>
      <c r="D177" s="2">
        <f t="shared" si="9"/>
        <v>90</v>
      </c>
      <c r="E177">
        <f aca="true" t="shared" si="10" ref="E177:E183">D177*B177</f>
        <v>180</v>
      </c>
      <c r="F177">
        <f t="shared" si="8"/>
        <v>4.285714285714286</v>
      </c>
      <c r="J177" s="122"/>
    </row>
    <row r="178" spans="1:10" ht="12.75">
      <c r="A178" s="47" t="s">
        <v>33</v>
      </c>
      <c r="B178">
        <v>1</v>
      </c>
      <c r="C178">
        <f>15</f>
        <v>15</v>
      </c>
      <c r="D178" s="2">
        <f t="shared" si="9"/>
        <v>90</v>
      </c>
      <c r="E178">
        <f t="shared" si="10"/>
        <v>90</v>
      </c>
      <c r="F178">
        <f t="shared" si="8"/>
        <v>2.142857142857143</v>
      </c>
      <c r="J178" s="122"/>
    </row>
    <row r="179" spans="1:10" ht="12.75">
      <c r="A179" s="8" t="s">
        <v>20</v>
      </c>
      <c r="B179">
        <v>0</v>
      </c>
      <c r="C179">
        <v>30</v>
      </c>
      <c r="D179" s="2">
        <f t="shared" si="9"/>
        <v>180</v>
      </c>
      <c r="E179">
        <f t="shared" si="10"/>
        <v>0</v>
      </c>
      <c r="F179">
        <f t="shared" si="8"/>
        <v>0</v>
      </c>
      <c r="J179" s="122"/>
    </row>
    <row r="180" spans="1:10" ht="12.75">
      <c r="A180" s="105" t="s">
        <v>60</v>
      </c>
      <c r="B180">
        <v>0</v>
      </c>
      <c r="C180">
        <v>50</v>
      </c>
      <c r="D180" s="2">
        <f>C180*$I$5</f>
        <v>300</v>
      </c>
      <c r="E180">
        <f t="shared" si="10"/>
        <v>0</v>
      </c>
      <c r="F180">
        <f>E180/$I$5/$F$3</f>
        <v>0</v>
      </c>
      <c r="J180" s="122"/>
    </row>
    <row r="181" spans="1:10" ht="12.75">
      <c r="A181" s="105" t="s">
        <v>123</v>
      </c>
      <c r="B181">
        <v>0</v>
      </c>
      <c r="C181">
        <v>50</v>
      </c>
      <c r="D181" s="2">
        <f>C181*$I$5</f>
        <v>300</v>
      </c>
      <c r="E181">
        <f t="shared" si="10"/>
        <v>0</v>
      </c>
      <c r="F181">
        <f>E181/$I$5/$F$3</f>
        <v>0</v>
      </c>
      <c r="J181" s="122"/>
    </row>
    <row r="182" spans="1:10" ht="12.75">
      <c r="A182" s="105" t="s">
        <v>22</v>
      </c>
      <c r="B182">
        <v>0</v>
      </c>
      <c r="C182">
        <v>20</v>
      </c>
      <c r="D182" s="2">
        <f>C182*$I$5</f>
        <v>120</v>
      </c>
      <c r="E182">
        <f t="shared" si="10"/>
        <v>0</v>
      </c>
      <c r="F182">
        <f>E182/$I$5/$F$3</f>
        <v>0</v>
      </c>
      <c r="J182" s="122"/>
    </row>
    <row r="183" spans="1:10" ht="12.75">
      <c r="A183" s="105" t="s">
        <v>21</v>
      </c>
      <c r="B183">
        <v>0</v>
      </c>
      <c r="C183">
        <v>15</v>
      </c>
      <c r="D183" s="2">
        <f>C183*$I$5</f>
        <v>90</v>
      </c>
      <c r="E183">
        <f t="shared" si="10"/>
        <v>0</v>
      </c>
      <c r="F183">
        <f>E183/$I$5/$F$3</f>
        <v>0</v>
      </c>
      <c r="J183" s="122"/>
    </row>
    <row r="184" spans="1:10" ht="12.75">
      <c r="A184" s="104"/>
      <c r="B184">
        <f>SUM(B157:B183)</f>
        <v>31</v>
      </c>
      <c r="D184" s="2"/>
      <c r="J184" s="122"/>
    </row>
    <row r="185" spans="1:10" ht="12.75">
      <c r="A185" s="39" t="s">
        <v>11</v>
      </c>
      <c r="D185" s="2"/>
      <c r="J185" s="122"/>
    </row>
    <row r="186" spans="1:10" ht="12.75">
      <c r="A186" s="105" t="s">
        <v>37</v>
      </c>
      <c r="B186">
        <v>1</v>
      </c>
      <c r="D186">
        <v>30</v>
      </c>
      <c r="E186">
        <f>B186*D186</f>
        <v>30</v>
      </c>
      <c r="F186">
        <f aca="true" t="shared" si="11" ref="F186:F196">E186/$I$5/$F$3</f>
        <v>0.7142857142857143</v>
      </c>
      <c r="J186" s="122"/>
    </row>
    <row r="187" spans="1:10" ht="12.75">
      <c r="A187" s="105" t="s">
        <v>38</v>
      </c>
      <c r="B187">
        <v>1</v>
      </c>
      <c r="D187">
        <v>250</v>
      </c>
      <c r="E187">
        <f>D187*B187</f>
        <v>250</v>
      </c>
      <c r="F187">
        <f t="shared" si="11"/>
        <v>5.952380952380952</v>
      </c>
      <c r="J187" s="122"/>
    </row>
    <row r="188" spans="1:10" ht="12.75">
      <c r="A188" s="105" t="s">
        <v>91</v>
      </c>
      <c r="B188">
        <v>1</v>
      </c>
      <c r="D188">
        <v>250</v>
      </c>
      <c r="E188">
        <f>D188*B188</f>
        <v>250</v>
      </c>
      <c r="F188">
        <f t="shared" si="11"/>
        <v>5.952380952380952</v>
      </c>
      <c r="J188" s="122"/>
    </row>
    <row r="189" spans="1:10" ht="12.75">
      <c r="A189" s="105" t="s">
        <v>39</v>
      </c>
      <c r="B189">
        <v>2</v>
      </c>
      <c r="D189">
        <v>40</v>
      </c>
      <c r="E189">
        <f>D189*B189</f>
        <v>80</v>
      </c>
      <c r="F189">
        <f t="shared" si="11"/>
        <v>1.9047619047619049</v>
      </c>
      <c r="J189" s="122"/>
    </row>
    <row r="190" spans="1:10" ht="12.75">
      <c r="A190" s="105" t="s">
        <v>40</v>
      </c>
      <c r="B190">
        <v>6</v>
      </c>
      <c r="D190">
        <v>55</v>
      </c>
      <c r="E190">
        <f aca="true" t="shared" si="12" ref="E190:E195">B190*D190</f>
        <v>330</v>
      </c>
      <c r="F190">
        <f t="shared" si="11"/>
        <v>7.857142857142857</v>
      </c>
      <c r="J190" s="122"/>
    </row>
    <row r="191" spans="1:10" ht="12.75">
      <c r="A191" s="105" t="s">
        <v>41</v>
      </c>
      <c r="B191">
        <f>F3*2</f>
        <v>14</v>
      </c>
      <c r="C191">
        <v>8</v>
      </c>
      <c r="D191">
        <f>C191*$I$5</f>
        <v>48</v>
      </c>
      <c r="E191">
        <f t="shared" si="12"/>
        <v>672</v>
      </c>
      <c r="F191">
        <f t="shared" si="11"/>
        <v>16</v>
      </c>
      <c r="J191" s="122"/>
    </row>
    <row r="192" spans="1:10" ht="12.75">
      <c r="A192" s="105" t="s">
        <v>121</v>
      </c>
      <c r="B192">
        <v>1</v>
      </c>
      <c r="C192">
        <v>0</v>
      </c>
      <c r="D192">
        <v>100</v>
      </c>
      <c r="E192">
        <f t="shared" si="12"/>
        <v>100</v>
      </c>
      <c r="F192">
        <f t="shared" si="11"/>
        <v>2.380952380952381</v>
      </c>
      <c r="J192" s="122"/>
    </row>
    <row r="193" spans="1:10" ht="12.75">
      <c r="A193" s="105" t="s">
        <v>3</v>
      </c>
      <c r="B193">
        <f>F3*3</f>
        <v>21</v>
      </c>
      <c r="C193">
        <f>5*3</f>
        <v>15</v>
      </c>
      <c r="D193">
        <f>C193*$I$5</f>
        <v>90</v>
      </c>
      <c r="E193">
        <f t="shared" si="12"/>
        <v>1890</v>
      </c>
      <c r="F193">
        <f t="shared" si="11"/>
        <v>45</v>
      </c>
      <c r="J193" s="122"/>
    </row>
    <row r="194" spans="1:10" ht="12.75">
      <c r="A194" s="105" t="s">
        <v>11</v>
      </c>
      <c r="B194">
        <v>3</v>
      </c>
      <c r="D194">
        <v>150</v>
      </c>
      <c r="E194">
        <f t="shared" si="12"/>
        <v>450</v>
      </c>
      <c r="F194">
        <f t="shared" si="11"/>
        <v>10.714285714285714</v>
      </c>
      <c r="J194" s="122"/>
    </row>
    <row r="195" spans="1:10" ht="12.75">
      <c r="A195" s="105" t="s">
        <v>42</v>
      </c>
      <c r="B195">
        <v>1</v>
      </c>
      <c r="D195">
        <v>10</v>
      </c>
      <c r="E195">
        <f t="shared" si="12"/>
        <v>10</v>
      </c>
      <c r="F195">
        <f t="shared" si="11"/>
        <v>0.2380952380952381</v>
      </c>
      <c r="J195" s="122"/>
    </row>
    <row r="196" spans="1:10" ht="12.75">
      <c r="A196" s="47" t="s">
        <v>43</v>
      </c>
      <c r="B196">
        <v>0</v>
      </c>
      <c r="C196">
        <v>5</v>
      </c>
      <c r="D196">
        <f>C196*$I$5</f>
        <v>30</v>
      </c>
      <c r="E196">
        <f>D196*B196</f>
        <v>0</v>
      </c>
      <c r="F196">
        <f t="shared" si="11"/>
        <v>0</v>
      </c>
      <c r="J196" s="122"/>
    </row>
    <row r="197" spans="1:10" ht="12.75">
      <c r="A197" s="121" t="s">
        <v>319</v>
      </c>
      <c r="B197" s="2">
        <v>1</v>
      </c>
      <c r="C197" s="2">
        <v>37.5</v>
      </c>
      <c r="D197" s="2">
        <f>C197*$I$5</f>
        <v>225</v>
      </c>
      <c r="E197" s="2">
        <f>D197*B197</f>
        <v>225</v>
      </c>
      <c r="F197" s="2">
        <f>E197/$I$5/$F$3</f>
        <v>5.357142857142857</v>
      </c>
      <c r="J197" s="122"/>
    </row>
    <row r="198" spans="1:6" ht="12.75">
      <c r="A198" s="121" t="s">
        <v>120</v>
      </c>
      <c r="B198" s="2">
        <v>1</v>
      </c>
      <c r="C198" s="2">
        <v>20</v>
      </c>
      <c r="D198" s="2">
        <f>C198*$I$5</f>
        <v>120</v>
      </c>
      <c r="E198" s="2">
        <f>D198*B198</f>
        <v>120</v>
      </c>
      <c r="F198" s="2">
        <f>E198/$I$5/$F$3</f>
        <v>2.857142857142857</v>
      </c>
    </row>
    <row r="199" spans="1:6" ht="12.75">
      <c r="A199" s="8" t="s">
        <v>304</v>
      </c>
      <c r="B199">
        <v>1</v>
      </c>
      <c r="C199">
        <v>25</v>
      </c>
      <c r="D199">
        <f>C199*$I$5</f>
        <v>150</v>
      </c>
      <c r="E199">
        <f>D199*B199</f>
        <v>150</v>
      </c>
      <c r="F199">
        <f>E199/$I$5/$F$3</f>
        <v>3.5714285714285716</v>
      </c>
    </row>
    <row r="200" spans="1:6" ht="12.75">
      <c r="A200" s="47" t="s">
        <v>209</v>
      </c>
      <c r="B200">
        <v>2</v>
      </c>
      <c r="D200">
        <v>400</v>
      </c>
      <c r="E200">
        <f>D200*B200</f>
        <v>800</v>
      </c>
      <c r="F200">
        <f>E200/$I$5/$F$3</f>
        <v>19.047619047619047</v>
      </c>
    </row>
    <row r="202" ht="18">
      <c r="E202" s="9">
        <f>SUM(E5:E200)</f>
        <v>22988.6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02"/>
  <sheetViews>
    <sheetView zoomScale="85" zoomScaleNormal="85" zoomScalePageLayoutView="0" workbookViewId="0" topLeftCell="F1">
      <pane ySplit="4" topLeftCell="BM67" activePane="bottomLeft" state="frozen"/>
      <selection pane="topLeft" activeCell="A1" sqref="A1"/>
      <selection pane="bottomLeft" activeCell="T88" sqref="T88"/>
    </sheetView>
  </sheetViews>
  <sheetFormatPr defaultColWidth="9.00390625" defaultRowHeight="12.75"/>
  <cols>
    <col min="1" max="1" width="15.00390625" style="0" customWidth="1"/>
    <col min="2" max="2" width="11.00390625" style="0" customWidth="1"/>
    <col min="3" max="4" width="9.375" style="0" customWidth="1"/>
    <col min="6" max="6" width="9.625" style="0" bestFit="1" customWidth="1"/>
    <col min="7" max="7" width="7.625" style="0" customWidth="1"/>
    <col min="8" max="8" width="3.125" style="0" customWidth="1"/>
    <col min="10" max="10" width="9.125" style="63" customWidth="1"/>
    <col min="11" max="11" width="16.375" style="0" customWidth="1"/>
    <col min="12" max="12" width="13.625" style="0" bestFit="1" customWidth="1"/>
    <col min="15" max="15" width="21.125" style="0" customWidth="1"/>
    <col min="16" max="16" width="13.625" style="0" customWidth="1"/>
    <col min="17" max="17" width="15.125" style="0" customWidth="1"/>
    <col min="18" max="18" width="10.375" style="0" customWidth="1"/>
    <col min="19" max="19" width="13.375" style="0" customWidth="1"/>
    <col min="20" max="20" width="12.75390625" style="0" customWidth="1"/>
    <col min="21" max="21" width="12.375" style="0" customWidth="1"/>
    <col min="22" max="22" width="15.625" style="0" customWidth="1"/>
  </cols>
  <sheetData>
    <row r="1" spans="4:22" ht="18.75" thickBot="1">
      <c r="D1" s="9" t="s">
        <v>296</v>
      </c>
      <c r="E1" s="10"/>
      <c r="F1" s="10"/>
      <c r="I1">
        <f>SUM(F6:F200)</f>
        <v>608.7393939393938</v>
      </c>
      <c r="J1" s="106"/>
      <c r="K1" s="13" t="s">
        <v>55</v>
      </c>
      <c r="L1" s="22" t="s">
        <v>59</v>
      </c>
      <c r="M1" s="17">
        <f>SUM(L:L)</f>
        <v>79922.2</v>
      </c>
      <c r="N1" s="17">
        <f>M1/F3/$I$5</f>
        <v>605.471212121212</v>
      </c>
      <c r="O1" s="18" t="s">
        <v>62</v>
      </c>
      <c r="P1" s="56" t="s">
        <v>59</v>
      </c>
      <c r="Q1" s="139">
        <f>SUM(P6:P83)</f>
        <v>80333.2</v>
      </c>
      <c r="R1" s="17">
        <f>Q1/$I$5/F3</f>
        <v>608.5848484848485</v>
      </c>
      <c r="S1" s="20" t="s">
        <v>62</v>
      </c>
      <c r="T1" s="21"/>
      <c r="U1">
        <f>SUBTOTAL(9,P:P)</f>
        <v>270039.6</v>
      </c>
      <c r="V1" s="36">
        <f>SUBTOTAL(9,U:U)</f>
        <v>0</v>
      </c>
    </row>
    <row r="2" spans="1:22" ht="18.75" thickBot="1">
      <c r="A2" t="s">
        <v>119</v>
      </c>
      <c r="D2" s="54">
        <v>1</v>
      </c>
      <c r="E2" s="10"/>
      <c r="F2" s="10"/>
      <c r="G2">
        <f>E202</f>
        <v>80353.6</v>
      </c>
      <c r="I2">
        <f>E202/F3/I5</f>
        <v>608.739393939394</v>
      </c>
      <c r="J2" s="106"/>
      <c r="K2" s="13"/>
      <c r="L2" s="53"/>
      <c r="M2" s="2">
        <f>'Забр.1'!M1+'Забр.2'!M1+'Забр.3'!M1+'Идём+запасной'!M1</f>
        <v>79847.2</v>
      </c>
      <c r="N2" s="2"/>
      <c r="O2" s="3"/>
      <c r="P2" s="9"/>
      <c r="Q2" s="2" t="s">
        <v>130</v>
      </c>
      <c r="R2" s="17">
        <f>P87/$I$5/F3</f>
        <v>718.5848484848485</v>
      </c>
      <c r="S2" s="20" t="s">
        <v>62</v>
      </c>
      <c r="T2" s="2"/>
      <c r="V2" s="36"/>
    </row>
    <row r="3" spans="2:10" ht="13.5" thickBot="1">
      <c r="B3" s="1"/>
      <c r="E3" s="39" t="s">
        <v>76</v>
      </c>
      <c r="F3" s="39">
        <v>22</v>
      </c>
      <c r="G3">
        <f>'Забр.1'!G2+'Забр.2'!G2+'Забр.3'!G2+'Идём+запасной'!G2</f>
        <v>80353.6</v>
      </c>
      <c r="H3" s="39"/>
      <c r="J3" s="106"/>
    </row>
    <row r="4" spans="1:21" ht="60.75" customHeight="1">
      <c r="A4" s="2"/>
      <c r="B4" s="1" t="s">
        <v>44</v>
      </c>
      <c r="C4" s="11" t="s">
        <v>78</v>
      </c>
      <c r="D4" s="11" t="s">
        <v>68</v>
      </c>
      <c r="E4" s="11" t="s">
        <v>51</v>
      </c>
      <c r="F4" s="11" t="s">
        <v>69</v>
      </c>
      <c r="G4" s="11"/>
      <c r="H4" s="11"/>
      <c r="I4" s="11" t="s">
        <v>54</v>
      </c>
      <c r="J4" s="107"/>
      <c r="O4" s="23"/>
      <c r="P4" s="24" t="s">
        <v>65</v>
      </c>
      <c r="Q4" s="24" t="s">
        <v>70</v>
      </c>
      <c r="R4" s="25" t="s">
        <v>66</v>
      </c>
      <c r="S4" s="26"/>
      <c r="T4" s="25" t="s">
        <v>64</v>
      </c>
      <c r="U4" s="27" t="s">
        <v>67</v>
      </c>
    </row>
    <row r="5" spans="1:21" ht="12.75">
      <c r="A5" s="110" t="s">
        <v>0</v>
      </c>
      <c r="B5" s="48">
        <f>'Забр.1'!B5+'Забр.2'!B5+'Забр.3'!B5+'Идём+запасной'!B5</f>
        <v>2</v>
      </c>
      <c r="C5" s="48"/>
      <c r="D5" s="48"/>
      <c r="E5" s="59"/>
      <c r="F5" s="48"/>
      <c r="I5" s="1">
        <v>6</v>
      </c>
      <c r="J5" s="106"/>
      <c r="K5" s="110" t="s">
        <v>57</v>
      </c>
      <c r="L5" s="48"/>
      <c r="M5" s="48"/>
      <c r="O5" s="125"/>
      <c r="P5" s="48"/>
      <c r="Q5" s="48"/>
      <c r="R5" s="48"/>
      <c r="S5" s="48"/>
      <c r="T5" s="48"/>
      <c r="U5" s="126"/>
    </row>
    <row r="6" spans="1:21" ht="15">
      <c r="A6" s="77" t="s">
        <v>0</v>
      </c>
      <c r="B6" s="48"/>
      <c r="C6" s="48">
        <v>50</v>
      </c>
      <c r="D6" s="48"/>
      <c r="E6" s="59">
        <f>'Забр.1'!E6+'Забр.2'!E6+'Забр.3'!E6+'Идём+запасной'!E6</f>
        <v>540</v>
      </c>
      <c r="F6" s="48">
        <f>E6/$I$5/$F$3</f>
        <v>4.090909090909091</v>
      </c>
      <c r="I6" s="39"/>
      <c r="J6" s="106"/>
      <c r="K6" s="78" t="s">
        <v>0</v>
      </c>
      <c r="L6" s="59">
        <f>E6</f>
        <v>540</v>
      </c>
      <c r="M6" s="48"/>
      <c r="O6" s="127" t="s">
        <v>0</v>
      </c>
      <c r="P6" s="108">
        <f>L6</f>
        <v>540</v>
      </c>
      <c r="Q6" s="48"/>
      <c r="R6" s="77"/>
      <c r="S6" s="48"/>
      <c r="T6" s="48"/>
      <c r="U6" s="128"/>
    </row>
    <row r="7" spans="1:21" ht="15">
      <c r="A7" s="77" t="s">
        <v>1</v>
      </c>
      <c r="B7" s="48"/>
      <c r="C7" s="48">
        <v>20</v>
      </c>
      <c r="D7" s="48"/>
      <c r="E7" s="59">
        <f>'Забр.1'!E7+'Забр.2'!E7+'Забр.3'!E7+'Идём+запасной'!E7</f>
        <v>216</v>
      </c>
      <c r="F7" s="48">
        <f>E7/$I$5/$F$3</f>
        <v>1.6363636363636365</v>
      </c>
      <c r="J7" s="106"/>
      <c r="K7" s="78" t="s">
        <v>4</v>
      </c>
      <c r="L7" s="59">
        <f>E13</f>
        <v>540</v>
      </c>
      <c r="M7" s="48"/>
      <c r="O7" s="127" t="s">
        <v>4</v>
      </c>
      <c r="P7" s="108">
        <f>L7+L38</f>
        <v>1260</v>
      </c>
      <c r="Q7" s="76"/>
      <c r="R7" s="77"/>
      <c r="S7" s="48"/>
      <c r="T7" s="48"/>
      <c r="U7" s="128"/>
    </row>
    <row r="8" spans="1:21" ht="15">
      <c r="A8" s="77" t="s">
        <v>2</v>
      </c>
      <c r="B8" s="48"/>
      <c r="C8" s="48">
        <v>5</v>
      </c>
      <c r="D8" s="48"/>
      <c r="E8" s="59">
        <f>'Забр.1'!E8+'Забр.2'!E8+'Забр.3'!E8+'Идём+запасной'!E8</f>
        <v>54</v>
      </c>
      <c r="F8" s="48">
        <f>E8/$I$5/$F$3</f>
        <v>0.4090909090909091</v>
      </c>
      <c r="J8" s="106"/>
      <c r="K8" s="78" t="s">
        <v>6</v>
      </c>
      <c r="L8" s="59">
        <f>E20</f>
        <v>540</v>
      </c>
      <c r="M8" s="48"/>
      <c r="O8" s="127" t="s">
        <v>6</v>
      </c>
      <c r="P8" s="108">
        <f>L8+L29</f>
        <v>2280</v>
      </c>
      <c r="Q8" s="76"/>
      <c r="R8" s="77"/>
      <c r="S8" s="48"/>
      <c r="T8" s="48"/>
      <c r="U8" s="128"/>
    </row>
    <row r="9" spans="1:21" ht="15">
      <c r="A9" s="77" t="s">
        <v>3</v>
      </c>
      <c r="B9" s="48"/>
      <c r="C9" s="48">
        <v>15</v>
      </c>
      <c r="D9" s="48"/>
      <c r="E9" s="59">
        <f>'Забр.1'!E9+'Забр.2'!E9+'Забр.3'!E9+'Идём+запасной'!E9</f>
        <v>162</v>
      </c>
      <c r="F9" s="48">
        <f>E9/$I$5/$F$3</f>
        <v>1.2272727272727273</v>
      </c>
      <c r="J9" s="106"/>
      <c r="K9" s="48" t="s">
        <v>7</v>
      </c>
      <c r="L9" s="59">
        <f>E27</f>
        <v>1080</v>
      </c>
      <c r="M9" s="48"/>
      <c r="O9" s="129" t="s">
        <v>7</v>
      </c>
      <c r="P9" s="76">
        <f>L9</f>
        <v>1080</v>
      </c>
      <c r="Q9" s="76"/>
      <c r="R9" s="77"/>
      <c r="S9" s="48"/>
      <c r="T9" s="48"/>
      <c r="U9" s="128"/>
    </row>
    <row r="10" spans="1:21" ht="15">
      <c r="A10" s="77" t="s">
        <v>10</v>
      </c>
      <c r="B10" s="48"/>
      <c r="C10" s="48">
        <v>6</v>
      </c>
      <c r="D10" s="48"/>
      <c r="E10" s="59">
        <f>'Забр.1'!E10+'Забр.2'!E10+'Забр.3'!E10+'Идём+запасной'!E10</f>
        <v>64.8</v>
      </c>
      <c r="F10" s="48">
        <f>E10/$I$5/$F$3</f>
        <v>0.49090909090909085</v>
      </c>
      <c r="J10" s="106"/>
      <c r="K10" s="111" t="s">
        <v>79</v>
      </c>
      <c r="L10" s="59">
        <f>E34</f>
        <v>240</v>
      </c>
      <c r="M10" s="48"/>
      <c r="O10" s="127" t="s">
        <v>79</v>
      </c>
      <c r="P10" s="76">
        <f>L10</f>
        <v>240</v>
      </c>
      <c r="Q10" s="76"/>
      <c r="R10" s="77"/>
      <c r="S10" s="48"/>
      <c r="T10" s="59"/>
      <c r="U10" s="128"/>
    </row>
    <row r="11" spans="1:21" ht="15">
      <c r="A11" s="48"/>
      <c r="B11" s="48"/>
      <c r="C11" s="48"/>
      <c r="D11" s="48"/>
      <c r="E11" s="59"/>
      <c r="F11" s="48"/>
      <c r="J11" s="106"/>
      <c r="K11" s="111" t="s">
        <v>163</v>
      </c>
      <c r="L11" s="59">
        <f>E41</f>
        <v>840</v>
      </c>
      <c r="M11" s="48"/>
      <c r="O11" s="130" t="s">
        <v>163</v>
      </c>
      <c r="P11" s="76">
        <f>L11</f>
        <v>840</v>
      </c>
      <c r="Q11" s="48"/>
      <c r="R11" s="77"/>
      <c r="S11" s="48"/>
      <c r="T11" s="59"/>
      <c r="U11" s="128"/>
    </row>
    <row r="12" spans="1:21" ht="15">
      <c r="A12" s="110" t="s">
        <v>4</v>
      </c>
      <c r="B12" s="48">
        <f>'Забр.1'!B12+'Забр.2'!B12+'Забр.3'!B12+'Идём+запасной'!B12</f>
        <v>2</v>
      </c>
      <c r="C12" s="48"/>
      <c r="D12" s="48"/>
      <c r="E12" s="59"/>
      <c r="F12" s="48"/>
      <c r="J12" s="106"/>
      <c r="K12" s="111" t="s">
        <v>8</v>
      </c>
      <c r="L12" s="59">
        <f>E52</f>
        <v>390</v>
      </c>
      <c r="M12" s="48"/>
      <c r="O12" s="130" t="s">
        <v>80</v>
      </c>
      <c r="P12" s="79">
        <f>L13</f>
        <v>1092</v>
      </c>
      <c r="Q12" s="76"/>
      <c r="R12" s="77"/>
      <c r="S12" s="48"/>
      <c r="T12" s="59"/>
      <c r="U12" s="128"/>
    </row>
    <row r="13" spans="1:21" ht="15">
      <c r="A13" s="77" t="s">
        <v>4</v>
      </c>
      <c r="B13" s="48"/>
      <c r="C13" s="48">
        <v>50</v>
      </c>
      <c r="D13" s="48"/>
      <c r="E13" s="59">
        <f>'Забр.1'!E13+'Забр.2'!E13+'Забр.3'!E13+'Идём+запасной'!E13</f>
        <v>540</v>
      </c>
      <c r="F13" s="48">
        <f>E13/$I$5/$F$3</f>
        <v>4.090909090909091</v>
      </c>
      <c r="J13" s="106"/>
      <c r="K13" s="111" t="s">
        <v>80</v>
      </c>
      <c r="L13" s="59">
        <f>E48</f>
        <v>1092</v>
      </c>
      <c r="M13" s="48"/>
      <c r="O13" s="130" t="s">
        <v>8</v>
      </c>
      <c r="P13" s="108">
        <f>L12+L20</f>
        <v>1482</v>
      </c>
      <c r="Q13" s="76"/>
      <c r="R13" s="77"/>
      <c r="S13" s="48"/>
      <c r="T13" s="48"/>
      <c r="U13" s="128"/>
    </row>
    <row r="14" spans="1:21" ht="15">
      <c r="A14" s="77" t="s">
        <v>1</v>
      </c>
      <c r="B14" s="48"/>
      <c r="C14" s="59">
        <v>20</v>
      </c>
      <c r="D14" s="48"/>
      <c r="E14" s="59">
        <f>'Забр.1'!E14+'Забр.2'!E14+'Забр.3'!E14+'Идём+запасной'!E14</f>
        <v>216</v>
      </c>
      <c r="F14" s="48">
        <f>E14/$I$5/$F$3</f>
        <v>1.6363636363636365</v>
      </c>
      <c r="J14" s="106"/>
      <c r="K14" s="78" t="s">
        <v>1</v>
      </c>
      <c r="L14" s="59">
        <f>E7+E14+E21+E28+E35+E42+E53+E49+E76+E59+E154</f>
        <v>2640</v>
      </c>
      <c r="M14" s="48"/>
      <c r="O14" s="127" t="s">
        <v>1</v>
      </c>
      <c r="P14" s="76">
        <f>L14</f>
        <v>2640</v>
      </c>
      <c r="Q14" s="48"/>
      <c r="R14" s="77"/>
      <c r="S14" s="48"/>
      <c r="T14" s="48"/>
      <c r="U14" s="128"/>
    </row>
    <row r="15" spans="1:21" ht="15">
      <c r="A15" s="77" t="s">
        <v>2</v>
      </c>
      <c r="B15" s="48"/>
      <c r="C15" s="48">
        <v>5</v>
      </c>
      <c r="D15" s="48"/>
      <c r="E15" s="59">
        <f>'Забр.1'!E15+'Забр.2'!E15+'Забр.3'!E15+'Идём+запасной'!E15</f>
        <v>54</v>
      </c>
      <c r="F15" s="48">
        <f>E15/$I$5/$F$3</f>
        <v>0.4090909090909091</v>
      </c>
      <c r="I15">
        <f>SUM(B5:B125)</f>
        <v>43</v>
      </c>
      <c r="J15" s="106"/>
      <c r="K15" s="111" t="s">
        <v>2</v>
      </c>
      <c r="L15" s="59">
        <f>E8+E15+E22+E29+E36+E43</f>
        <v>384</v>
      </c>
      <c r="M15" s="48"/>
      <c r="O15" s="130" t="s">
        <v>2</v>
      </c>
      <c r="P15" s="108">
        <f>L15</f>
        <v>384</v>
      </c>
      <c r="Q15" s="76"/>
      <c r="R15" s="77"/>
      <c r="S15" s="48"/>
      <c r="T15" s="59"/>
      <c r="U15" s="128"/>
    </row>
    <row r="16" spans="1:21" ht="15">
      <c r="A16" s="77" t="s">
        <v>3</v>
      </c>
      <c r="B16" s="48"/>
      <c r="C16" s="48">
        <v>15</v>
      </c>
      <c r="D16" s="48"/>
      <c r="E16" s="59">
        <f>'Забр.1'!E16+'Забр.2'!E16+'Забр.3'!E16+'Идём+запасной'!E16</f>
        <v>162</v>
      </c>
      <c r="F16" s="48">
        <f>E16/$I$5/$F$3</f>
        <v>1.2272727272727273</v>
      </c>
      <c r="J16" s="106"/>
      <c r="K16" s="111" t="s">
        <v>3</v>
      </c>
      <c r="L16" s="59">
        <f>E9+E16+E23+E30+E54+E37+E44</f>
        <v>1242</v>
      </c>
      <c r="M16" s="48"/>
      <c r="O16" s="130" t="s">
        <v>3</v>
      </c>
      <c r="P16" s="108">
        <f>L16+L94</f>
        <v>7182</v>
      </c>
      <c r="Q16" s="77" t="s">
        <v>180</v>
      </c>
      <c r="R16" s="48">
        <f>L16</f>
        <v>1242</v>
      </c>
      <c r="S16" s="77" t="s">
        <v>181</v>
      </c>
      <c r="T16" s="48">
        <f>L94</f>
        <v>5940</v>
      </c>
      <c r="U16" s="128"/>
    </row>
    <row r="17" spans="1:21" ht="15">
      <c r="A17" s="77" t="s">
        <v>10</v>
      </c>
      <c r="B17" s="48"/>
      <c r="C17" s="48">
        <v>6</v>
      </c>
      <c r="D17" s="48"/>
      <c r="E17" s="59">
        <f>'Забр.1'!E17+'Забр.2'!E17+'Забр.3'!E17+'Идём+запасной'!E17</f>
        <v>64.8</v>
      </c>
      <c r="F17" s="48">
        <f>E17/$I$5/$F$3</f>
        <v>0.49090909090909085</v>
      </c>
      <c r="J17" s="106"/>
      <c r="K17" s="48" t="s">
        <v>170</v>
      </c>
      <c r="L17" s="59">
        <f>E58</f>
        <v>0</v>
      </c>
      <c r="M17" s="48"/>
      <c r="O17" s="130" t="s">
        <v>182</v>
      </c>
      <c r="P17" s="76">
        <f>L17</f>
        <v>0</v>
      </c>
      <c r="Q17" s="48"/>
      <c r="R17" s="48"/>
      <c r="S17" s="48"/>
      <c r="T17" s="48"/>
      <c r="U17" s="128"/>
    </row>
    <row r="18" spans="1:21" ht="15">
      <c r="A18" s="48"/>
      <c r="B18" s="48"/>
      <c r="C18" s="48"/>
      <c r="D18" s="48"/>
      <c r="E18" s="59"/>
      <c r="F18" s="48"/>
      <c r="J18" s="106"/>
      <c r="K18" s="48"/>
      <c r="L18" s="59"/>
      <c r="M18" s="48"/>
      <c r="O18" s="130" t="s">
        <v>13</v>
      </c>
      <c r="P18" s="76">
        <f>L21</f>
        <v>1872</v>
      </c>
      <c r="Q18" s="76"/>
      <c r="R18" s="78"/>
      <c r="S18" s="48"/>
      <c r="T18" s="48"/>
      <c r="U18" s="128"/>
    </row>
    <row r="19" spans="1:21" ht="15">
      <c r="A19" s="113" t="s">
        <v>5</v>
      </c>
      <c r="B19" s="48">
        <f>'Забр.1'!B19+'Забр.2'!B19+'Забр.3'!B19+'Идём+запасной'!B19</f>
        <v>2</v>
      </c>
      <c r="C19" s="48"/>
      <c r="D19" s="48"/>
      <c r="E19" s="59"/>
      <c r="F19" s="48"/>
      <c r="J19" s="106"/>
      <c r="K19" s="110" t="s">
        <v>58</v>
      </c>
      <c r="L19" s="59"/>
      <c r="M19" s="48"/>
      <c r="O19" s="130" t="s">
        <v>12</v>
      </c>
      <c r="P19" s="76">
        <f>L22</f>
        <v>1404</v>
      </c>
      <c r="Q19" s="76"/>
      <c r="R19" s="77"/>
      <c r="S19" s="48"/>
      <c r="T19" s="48"/>
      <c r="U19" s="128"/>
    </row>
    <row r="20" spans="1:21" ht="15">
      <c r="A20" s="77" t="s">
        <v>6</v>
      </c>
      <c r="B20" s="48"/>
      <c r="C20" s="48">
        <v>45</v>
      </c>
      <c r="D20" s="48"/>
      <c r="E20" s="59">
        <f>'Забр.1'!E20+'Забр.2'!E20+'Забр.3'!E20+'Идём+запасной'!E20</f>
        <v>540</v>
      </c>
      <c r="F20" s="48">
        <f>E20/$I$5/$F$3</f>
        <v>4.090909090909091</v>
      </c>
      <c r="J20" s="106"/>
      <c r="K20" s="111" t="s">
        <v>8</v>
      </c>
      <c r="L20" s="59">
        <f>E69</f>
        <v>1092</v>
      </c>
      <c r="M20" s="48"/>
      <c r="O20" s="130" t="s">
        <v>166</v>
      </c>
      <c r="P20" s="76">
        <f>L23</f>
        <v>1368</v>
      </c>
      <c r="Q20" s="48"/>
      <c r="R20" s="48"/>
      <c r="S20" s="48"/>
      <c r="T20" s="48"/>
      <c r="U20" s="128"/>
    </row>
    <row r="21" spans="1:21" ht="15">
      <c r="A21" s="77" t="s">
        <v>1</v>
      </c>
      <c r="B21" s="48"/>
      <c r="C21" s="59">
        <v>20</v>
      </c>
      <c r="D21" s="48"/>
      <c r="E21" s="59">
        <f>'Забр.1'!E21+'Забр.2'!E21+'Забр.3'!E21+'Идём+запасной'!E21</f>
        <v>240</v>
      </c>
      <c r="F21" s="48">
        <f>E21/$I$5/$F$3</f>
        <v>1.8181818181818181</v>
      </c>
      <c r="J21" s="106"/>
      <c r="K21" s="111" t="s">
        <v>13</v>
      </c>
      <c r="L21" s="59">
        <f>E81</f>
        <v>1872</v>
      </c>
      <c r="M21" s="48"/>
      <c r="O21" s="130" t="s">
        <v>56</v>
      </c>
      <c r="P21" s="76">
        <f>Супы!C2*Супы!C15+Супы!D2*Супы!D16+Супы!E2*Супы!E15+Супы!F2*Супы!F15+Супы!G2*Супы!G15</f>
        <v>1275</v>
      </c>
      <c r="Q21" s="76"/>
      <c r="R21" s="77"/>
      <c r="S21" s="48"/>
      <c r="T21" s="48"/>
      <c r="U21" s="128"/>
    </row>
    <row r="22" spans="1:21" ht="15">
      <c r="A22" s="77" t="s">
        <v>2</v>
      </c>
      <c r="B22" s="48"/>
      <c r="C22" s="48">
        <v>5</v>
      </c>
      <c r="D22" s="48"/>
      <c r="E22" s="59">
        <f>'Забр.1'!E22+'Забр.2'!E22+'Забр.3'!E22+'Идём+запасной'!E22</f>
        <v>60</v>
      </c>
      <c r="F22" s="48">
        <f>E22/$I$5/$F$3</f>
        <v>0.45454545454545453</v>
      </c>
      <c r="J22" s="106"/>
      <c r="K22" s="111" t="s">
        <v>12</v>
      </c>
      <c r="L22" s="59">
        <f>E75</f>
        <v>1404</v>
      </c>
      <c r="M22" s="48"/>
      <c r="O22" s="130" t="s">
        <v>60</v>
      </c>
      <c r="P22" s="76">
        <f>L25</f>
        <v>3300</v>
      </c>
      <c r="Q22" s="76"/>
      <c r="R22" s="77"/>
      <c r="S22" s="48"/>
      <c r="T22" s="59"/>
      <c r="U22" s="128"/>
    </row>
    <row r="23" spans="1:21" ht="15">
      <c r="A23" s="77" t="s">
        <v>3</v>
      </c>
      <c r="B23" s="48"/>
      <c r="C23" s="48">
        <v>15</v>
      </c>
      <c r="D23" s="48"/>
      <c r="E23" s="59">
        <f>'Забр.1'!E23+'Забр.2'!E23+'Забр.3'!E23+'Идём+запасной'!E23</f>
        <v>180</v>
      </c>
      <c r="F23" s="48">
        <f>E23/$I$5/$F$3</f>
        <v>1.3636363636363635</v>
      </c>
      <c r="J23" s="106"/>
      <c r="K23" s="111" t="s">
        <v>166</v>
      </c>
      <c r="L23" s="59">
        <f>E117</f>
        <v>1368</v>
      </c>
      <c r="M23" s="48"/>
      <c r="O23" s="130" t="s">
        <v>9</v>
      </c>
      <c r="P23" s="76">
        <f>L27</f>
        <v>1890</v>
      </c>
      <c r="Q23" s="76"/>
      <c r="R23" s="77">
        <f>P23*2.9</f>
        <v>5481</v>
      </c>
      <c r="S23" s="48" t="s">
        <v>315</v>
      </c>
      <c r="T23" s="48"/>
      <c r="U23" s="128"/>
    </row>
    <row r="24" spans="1:21" ht="15">
      <c r="A24" s="77" t="s">
        <v>10</v>
      </c>
      <c r="B24" s="48"/>
      <c r="C24" s="48">
        <v>6</v>
      </c>
      <c r="D24" s="48"/>
      <c r="E24" s="59">
        <f>'Забр.1'!E24+'Забр.2'!E24+'Забр.3'!E24+'Идём+запасной'!E24</f>
        <v>72</v>
      </c>
      <c r="F24" s="48">
        <f>E24/$I$5/$F$3</f>
        <v>0.5454545454545454</v>
      </c>
      <c r="J24" s="106"/>
      <c r="K24" s="111" t="s">
        <v>56</v>
      </c>
      <c r="L24" s="59">
        <f>E86+E91+E98+E105</f>
        <v>756</v>
      </c>
      <c r="M24" s="48"/>
      <c r="O24" s="130" t="s">
        <v>61</v>
      </c>
      <c r="P24" s="108">
        <f>L28</f>
        <v>384</v>
      </c>
      <c r="Q24" s="76"/>
      <c r="R24" s="77" t="s">
        <v>331</v>
      </c>
      <c r="S24" s="48"/>
      <c r="T24" s="48"/>
      <c r="U24" s="128"/>
    </row>
    <row r="25" spans="1:21" ht="15">
      <c r="A25" s="48"/>
      <c r="B25" s="48"/>
      <c r="C25" s="48"/>
      <c r="D25" s="48"/>
      <c r="E25" s="59"/>
      <c r="F25" s="48"/>
      <c r="J25" s="106"/>
      <c r="K25" s="111" t="s">
        <v>60</v>
      </c>
      <c r="L25" s="59">
        <f>'Забр.2'!L25+'Идём+запасной'!L25</f>
        <v>3300</v>
      </c>
      <c r="M25" s="48"/>
      <c r="O25" s="130"/>
      <c r="P25" s="76"/>
      <c r="Q25" s="76"/>
      <c r="R25" s="77"/>
      <c r="S25" s="48"/>
      <c r="T25" s="48"/>
      <c r="U25" s="128"/>
    </row>
    <row r="26" spans="1:21" ht="15">
      <c r="A26" s="110" t="s">
        <v>7</v>
      </c>
      <c r="B26" s="48">
        <f>'Забр.1'!B26+'Забр.2'!B26+'Забр.3'!B26+'Идём+запасной'!B26</f>
        <v>4</v>
      </c>
      <c r="C26" s="48"/>
      <c r="D26" s="48"/>
      <c r="E26" s="59"/>
      <c r="F26" s="48"/>
      <c r="J26" s="106"/>
      <c r="K26" s="111" t="s">
        <v>20</v>
      </c>
      <c r="L26" s="59">
        <f>E70</f>
        <v>336</v>
      </c>
      <c r="M26" s="48"/>
      <c r="O26" s="130" t="s">
        <v>81</v>
      </c>
      <c r="P26" s="76"/>
      <c r="Q26" s="76"/>
      <c r="R26" s="77"/>
      <c r="S26" s="48"/>
      <c r="T26" s="59"/>
      <c r="U26" s="128"/>
    </row>
    <row r="27" spans="1:21" ht="15">
      <c r="A27" s="77" t="s">
        <v>7</v>
      </c>
      <c r="B27" s="48"/>
      <c r="C27" s="48">
        <v>50</v>
      </c>
      <c r="D27" s="48"/>
      <c r="E27" s="59">
        <f>'Забр.1'!E27+'Забр.2'!E27+'Забр.3'!E27+'Идём+запасной'!E27</f>
        <v>1080</v>
      </c>
      <c r="F27" s="48">
        <f>E27/$I$5/$F$3</f>
        <v>8.181818181818182</v>
      </c>
      <c r="J27" s="106"/>
      <c r="K27" s="111" t="s">
        <v>9</v>
      </c>
      <c r="L27" s="59">
        <f>'Забр.1'!L27+'Забр.3'!L27</f>
        <v>1890</v>
      </c>
      <c r="M27" s="48"/>
      <c r="O27" s="130" t="s">
        <v>82</v>
      </c>
      <c r="P27" s="76"/>
      <c r="Q27" s="76"/>
      <c r="R27" s="77"/>
      <c r="S27" s="48"/>
      <c r="T27" s="59"/>
      <c r="U27" s="128"/>
    </row>
    <row r="28" spans="1:21" ht="15">
      <c r="A28" s="77" t="s">
        <v>1</v>
      </c>
      <c r="B28" s="48"/>
      <c r="C28" s="48">
        <v>20</v>
      </c>
      <c r="D28" s="48"/>
      <c r="E28" s="59">
        <f>'Забр.1'!E28+'Забр.2'!E28+'Забр.3'!E28+'Идём+запасной'!E28</f>
        <v>432</v>
      </c>
      <c r="F28" s="48">
        <f>E28/$I$5/$F$3</f>
        <v>3.272727272727273</v>
      </c>
      <c r="J28" s="106"/>
      <c r="K28" s="111" t="s">
        <v>15</v>
      </c>
      <c r="L28" s="59">
        <f>E88</f>
        <v>384</v>
      </c>
      <c r="M28" s="48"/>
      <c r="O28" s="130" t="s">
        <v>83</v>
      </c>
      <c r="P28" s="76">
        <f>L31</f>
        <v>0</v>
      </c>
      <c r="Q28" s="76"/>
      <c r="R28" s="77"/>
      <c r="S28" s="48"/>
      <c r="T28" s="59"/>
      <c r="U28" s="128"/>
    </row>
    <row r="29" spans="1:21" ht="15">
      <c r="A29" s="77" t="s">
        <v>2</v>
      </c>
      <c r="B29" s="48"/>
      <c r="C29" s="48">
        <v>5</v>
      </c>
      <c r="D29" s="48"/>
      <c r="E29" s="59">
        <f>'Забр.1'!E29+'Забр.2'!E29+'Забр.3'!E29+'Идём+запасной'!E29</f>
        <v>108</v>
      </c>
      <c r="F29" s="48">
        <f>E29/$I$5/$F$3</f>
        <v>0.8181818181818182</v>
      </c>
      <c r="J29" s="106"/>
      <c r="K29" s="111" t="s">
        <v>6</v>
      </c>
      <c r="L29" s="59">
        <f>E112+E121</f>
        <v>1740</v>
      </c>
      <c r="M29" s="48"/>
      <c r="O29" s="130" t="s">
        <v>84</v>
      </c>
      <c r="P29" s="76">
        <f>L30+L75</f>
        <v>990</v>
      </c>
      <c r="Q29" s="76"/>
      <c r="R29" s="77"/>
      <c r="S29" s="48"/>
      <c r="T29" s="59"/>
      <c r="U29" s="128"/>
    </row>
    <row r="30" spans="1:21" ht="15">
      <c r="A30" s="77" t="s">
        <v>3</v>
      </c>
      <c r="B30" s="48"/>
      <c r="C30" s="48">
        <v>15</v>
      </c>
      <c r="D30" s="48"/>
      <c r="E30" s="59">
        <f>'Забр.1'!E30+'Забр.2'!E30+'Забр.3'!E30+'Идём+запасной'!E30</f>
        <v>324</v>
      </c>
      <c r="F30" s="48">
        <f>E30/$I$5/$F$3</f>
        <v>2.4545454545454546</v>
      </c>
      <c r="J30" s="106"/>
      <c r="K30" s="111" t="s">
        <v>84</v>
      </c>
      <c r="L30" s="59"/>
      <c r="M30" s="48"/>
      <c r="O30" s="131" t="s">
        <v>19</v>
      </c>
      <c r="P30" s="76">
        <f>L41+L77</f>
        <v>1410</v>
      </c>
      <c r="Q30" s="76"/>
      <c r="R30" s="77"/>
      <c r="S30" s="48"/>
      <c r="T30" s="48"/>
      <c r="U30" s="128"/>
    </row>
    <row r="31" spans="1:21" ht="15">
      <c r="A31" s="77" t="s">
        <v>10</v>
      </c>
      <c r="B31" s="48"/>
      <c r="C31" s="48">
        <v>6</v>
      </c>
      <c r="D31" s="48"/>
      <c r="E31" s="59">
        <f>'Забр.1'!E31+'Забр.2'!E31+'Забр.3'!E31+'Идём+запасной'!E31</f>
        <v>129.6</v>
      </c>
      <c r="F31" s="48">
        <f>E31/$I$5/$F$3</f>
        <v>0.9818181818181817</v>
      </c>
      <c r="J31" s="106"/>
      <c r="K31" s="111" t="s">
        <v>83</v>
      </c>
      <c r="L31" s="59">
        <f>E107</f>
        <v>0</v>
      </c>
      <c r="M31" s="48"/>
      <c r="O31" s="129" t="s">
        <v>20</v>
      </c>
      <c r="P31" s="76">
        <f>L42+L78+L26</f>
        <v>2946</v>
      </c>
      <c r="Q31" s="76"/>
      <c r="R31" s="77"/>
      <c r="S31" s="48"/>
      <c r="T31" s="48"/>
      <c r="U31" s="128"/>
    </row>
    <row r="32" spans="1:21" ht="15">
      <c r="A32" s="48"/>
      <c r="B32" s="48"/>
      <c r="C32" s="48"/>
      <c r="D32" s="48"/>
      <c r="E32" s="59"/>
      <c r="F32" s="48"/>
      <c r="J32" s="106"/>
      <c r="K32" s="111" t="s">
        <v>81</v>
      </c>
      <c r="L32" s="59">
        <f>E101</f>
        <v>0</v>
      </c>
      <c r="M32" s="48"/>
      <c r="O32" s="129" t="s">
        <v>21</v>
      </c>
      <c r="P32" s="76">
        <f>L43+L80</f>
        <v>360</v>
      </c>
      <c r="Q32" s="78" t="s">
        <v>233</v>
      </c>
      <c r="R32" s="77"/>
      <c r="S32" s="48"/>
      <c r="T32" s="48"/>
      <c r="U32" s="128"/>
    </row>
    <row r="33" spans="1:21" ht="15">
      <c r="A33" s="95" t="s">
        <v>79</v>
      </c>
      <c r="B33" s="48">
        <f>'Забр.1'!B33+'Забр.2'!B33+'Забр.3'!B33+'Идём+запасной'!B33</f>
        <v>1</v>
      </c>
      <c r="C33" s="48"/>
      <c r="D33" s="48"/>
      <c r="E33" s="59"/>
      <c r="F33" s="48"/>
      <c r="J33" s="106"/>
      <c r="K33" s="111" t="s">
        <v>82</v>
      </c>
      <c r="L33" s="59">
        <f>E95+E109</f>
        <v>108</v>
      </c>
      <c r="M33" s="48"/>
      <c r="O33" s="129" t="s">
        <v>22</v>
      </c>
      <c r="P33" s="76">
        <f>L44+L79</f>
        <v>3210</v>
      </c>
      <c r="Q33" s="77"/>
      <c r="R33" s="77"/>
      <c r="S33" s="48"/>
      <c r="T33" s="48"/>
      <c r="U33" s="128"/>
    </row>
    <row r="34" spans="1:21" ht="15">
      <c r="A34" s="114" t="s">
        <v>79</v>
      </c>
      <c r="B34" s="48"/>
      <c r="C34" s="48">
        <v>50</v>
      </c>
      <c r="D34" s="48"/>
      <c r="E34" s="59">
        <f>'Забр.1'!E34+'Забр.2'!E34+'Забр.3'!E34+'Идём+запасной'!E34</f>
        <v>240</v>
      </c>
      <c r="F34" s="48">
        <f>E34/$I$5/$F$3</f>
        <v>1.8181818181818181</v>
      </c>
      <c r="J34" s="106"/>
      <c r="K34" s="111" t="s">
        <v>10</v>
      </c>
      <c r="L34" s="59">
        <f>E72+E78+E83+E113+E24+E31+E38+E55</f>
        <v>741.6</v>
      </c>
      <c r="M34" s="48"/>
      <c r="O34" s="129" t="s">
        <v>10</v>
      </c>
      <c r="P34" s="76">
        <f>L45+L34</f>
        <v>741.6</v>
      </c>
      <c r="Q34" s="77"/>
      <c r="R34" s="77"/>
      <c r="S34" s="48"/>
      <c r="T34" s="48"/>
      <c r="U34" s="128"/>
    </row>
    <row r="35" spans="1:21" ht="15">
      <c r="A35" s="114" t="s">
        <v>1</v>
      </c>
      <c r="B35" s="48"/>
      <c r="C35" s="48">
        <v>20</v>
      </c>
      <c r="D35" s="48"/>
      <c r="E35" s="59">
        <f>'Забр.1'!E35+'Забр.2'!E35+'Забр.3'!E35+'Идём+запасной'!E35</f>
        <v>96</v>
      </c>
      <c r="F35" s="48">
        <f>E35/$I$5/$F$3</f>
        <v>0.7272727272727273</v>
      </c>
      <c r="J35" s="106"/>
      <c r="K35" s="111" t="s">
        <v>175</v>
      </c>
      <c r="L35" s="59">
        <f>E123</f>
        <v>90</v>
      </c>
      <c r="M35" s="48">
        <v>1000</v>
      </c>
      <c r="O35" s="132" t="s">
        <v>175</v>
      </c>
      <c r="P35" s="76">
        <f>L35</f>
        <v>90</v>
      </c>
      <c r="Q35" s="77" t="s">
        <v>216</v>
      </c>
      <c r="R35" s="77"/>
      <c r="S35" s="48"/>
      <c r="T35" s="48"/>
      <c r="U35" s="128"/>
    </row>
    <row r="36" spans="1:21" ht="15">
      <c r="A36" s="77" t="s">
        <v>2</v>
      </c>
      <c r="B36" s="48"/>
      <c r="C36" s="48">
        <v>5</v>
      </c>
      <c r="D36" s="48"/>
      <c r="E36" s="59">
        <f>'Забр.1'!E36+'Забр.2'!E36+'Забр.3'!E36+'Идём+запасной'!E36</f>
        <v>24</v>
      </c>
      <c r="F36" s="48">
        <f>E36/$I$5/$F$3</f>
        <v>0.18181818181818182</v>
      </c>
      <c r="J36" s="106"/>
      <c r="K36" s="111" t="s">
        <v>176</v>
      </c>
      <c r="L36" s="59">
        <f>E124</f>
        <v>240</v>
      </c>
      <c r="M36" s="48">
        <v>2000</v>
      </c>
      <c r="O36" s="132" t="s">
        <v>176</v>
      </c>
      <c r="P36" s="76">
        <f>L36</f>
        <v>240</v>
      </c>
      <c r="Q36" s="77" t="s">
        <v>215</v>
      </c>
      <c r="R36" s="77"/>
      <c r="S36" s="48"/>
      <c r="T36" s="48"/>
      <c r="U36" s="128"/>
    </row>
    <row r="37" spans="1:21" ht="15">
      <c r="A37" s="114" t="s">
        <v>3</v>
      </c>
      <c r="B37" s="48"/>
      <c r="C37" s="48">
        <v>15</v>
      </c>
      <c r="D37" s="48"/>
      <c r="E37" s="59">
        <f>'Забр.1'!E37+'Забр.2'!E37+'Забр.3'!E37+'Идём+запасной'!E37</f>
        <v>72</v>
      </c>
      <c r="F37" s="48">
        <f>E37/$I$5/$F$3</f>
        <v>0.5454545454545454</v>
      </c>
      <c r="J37" s="106"/>
      <c r="K37" s="111" t="s">
        <v>177</v>
      </c>
      <c r="L37" s="59">
        <f>E125</f>
        <v>240</v>
      </c>
      <c r="M37" s="48">
        <v>2000</v>
      </c>
      <c r="O37" s="132" t="s">
        <v>177</v>
      </c>
      <c r="P37" s="76">
        <f>L37</f>
        <v>240</v>
      </c>
      <c r="Q37" s="77" t="s">
        <v>215</v>
      </c>
      <c r="R37" s="77"/>
      <c r="S37" s="48"/>
      <c r="T37" s="48"/>
      <c r="U37" s="128"/>
    </row>
    <row r="38" spans="1:21" ht="15">
      <c r="A38" s="77" t="s">
        <v>10</v>
      </c>
      <c r="B38" s="48"/>
      <c r="C38" s="48">
        <v>6</v>
      </c>
      <c r="D38" s="48"/>
      <c r="E38" s="59">
        <f>'Забр.1'!E38+'Забр.2'!E38+'Забр.3'!E38+'Идём+запасной'!E38</f>
        <v>28.8</v>
      </c>
      <c r="F38" s="48">
        <f>E38/$I$5/$F$3</f>
        <v>0.21818181818181817</v>
      </c>
      <c r="J38" s="106"/>
      <c r="K38" s="111" t="s">
        <v>4</v>
      </c>
      <c r="L38" s="48">
        <f>E128</f>
        <v>720</v>
      </c>
      <c r="M38" s="48"/>
      <c r="O38" s="129" t="s">
        <v>23</v>
      </c>
      <c r="P38" s="76">
        <f>L46</f>
        <v>0</v>
      </c>
      <c r="Q38" s="76"/>
      <c r="R38" s="77"/>
      <c r="S38" s="48"/>
      <c r="T38" s="48"/>
      <c r="U38" s="128"/>
    </row>
    <row r="39" spans="1:21" ht="15">
      <c r="A39" s="48"/>
      <c r="B39" s="48"/>
      <c r="C39" s="48"/>
      <c r="D39" s="48"/>
      <c r="E39" s="59"/>
      <c r="F39" s="48"/>
      <c r="J39" s="106"/>
      <c r="K39" s="48"/>
      <c r="L39" s="59"/>
      <c r="M39" s="48"/>
      <c r="O39" s="132" t="s">
        <v>172</v>
      </c>
      <c r="P39" s="76">
        <f>L51</f>
        <v>0</v>
      </c>
      <c r="Q39" s="48"/>
      <c r="R39" s="48"/>
      <c r="S39" s="48"/>
      <c r="T39" s="48"/>
      <c r="U39" s="128"/>
    </row>
    <row r="40" spans="1:21" ht="15">
      <c r="A40" s="95" t="s">
        <v>163</v>
      </c>
      <c r="B40" s="48">
        <f>'Забр.1'!B40+'Забр.2'!B40+'Забр.3'!B40+'Идём+запасной'!B40</f>
        <v>3</v>
      </c>
      <c r="C40" s="48"/>
      <c r="D40" s="48"/>
      <c r="E40" s="59"/>
      <c r="F40" s="48"/>
      <c r="J40" s="106"/>
      <c r="K40" s="110" t="s">
        <v>18</v>
      </c>
      <c r="L40" s="59"/>
      <c r="M40" s="48"/>
      <c r="O40" s="132" t="s">
        <v>159</v>
      </c>
      <c r="P40" s="79">
        <f>L52+L81</f>
        <v>2112</v>
      </c>
      <c r="Q40" s="48"/>
      <c r="R40" s="48"/>
      <c r="S40" s="48"/>
      <c r="T40" s="48"/>
      <c r="U40" s="128"/>
    </row>
    <row r="41" spans="1:21" ht="15">
      <c r="A41" s="114" t="s">
        <v>164</v>
      </c>
      <c r="B41" s="48"/>
      <c r="C41" s="48">
        <v>50</v>
      </c>
      <c r="D41" s="48"/>
      <c r="E41" s="59">
        <f>'Забр.1'!E41+'Забр.2'!E41+'Забр.3'!E41+'Идём+запасной'!E41</f>
        <v>840</v>
      </c>
      <c r="F41" s="48">
        <f>E41/$I$5/$F$3</f>
        <v>6.363636363636363</v>
      </c>
      <c r="J41" s="106"/>
      <c r="K41" s="48" t="s">
        <v>19</v>
      </c>
      <c r="L41" s="59">
        <f>E132</f>
        <v>1410</v>
      </c>
      <c r="M41" s="48"/>
      <c r="O41" s="129" t="s">
        <v>31</v>
      </c>
      <c r="P41" s="108">
        <f>L47+L66</f>
        <v>2952</v>
      </c>
      <c r="Q41" s="76"/>
      <c r="R41" s="77"/>
      <c r="S41" s="48"/>
      <c r="T41" s="48"/>
      <c r="U41" s="128"/>
    </row>
    <row r="42" spans="1:21" ht="15">
      <c r="A42" s="114" t="s">
        <v>1</v>
      </c>
      <c r="B42" s="48"/>
      <c r="C42" s="48">
        <v>20</v>
      </c>
      <c r="D42" s="48"/>
      <c r="E42" s="59">
        <f>'Забр.1'!E42+'Забр.2'!E42+'Забр.3'!E42+'Идём+запасной'!E42</f>
        <v>336</v>
      </c>
      <c r="F42" s="48">
        <f>E42/$I$5/$F$3</f>
        <v>2.5454545454545454</v>
      </c>
      <c r="J42" s="106"/>
      <c r="K42" s="48" t="s">
        <v>20</v>
      </c>
      <c r="L42" s="59">
        <f>E133</f>
        <v>2610</v>
      </c>
      <c r="M42" s="48"/>
      <c r="O42" s="129" t="s">
        <v>52</v>
      </c>
      <c r="P42" s="76">
        <f>L48</f>
        <v>6303.6</v>
      </c>
      <c r="Q42" s="76"/>
      <c r="R42" s="77">
        <f>F3*3*I5</f>
        <v>396</v>
      </c>
      <c r="S42" s="48" t="s">
        <v>313</v>
      </c>
      <c r="T42" s="48">
        <f>F3*3</f>
        <v>66</v>
      </c>
      <c r="U42" s="128" t="s">
        <v>314</v>
      </c>
    </row>
    <row r="43" spans="1:21" ht="15">
      <c r="A43" s="77" t="s">
        <v>2</v>
      </c>
      <c r="B43" s="48"/>
      <c r="C43" s="48">
        <v>5</v>
      </c>
      <c r="D43" s="48"/>
      <c r="E43" s="59">
        <f>'Забр.1'!E43+'Забр.2'!E43+'Забр.3'!E43+'Идём+запасной'!E43</f>
        <v>84</v>
      </c>
      <c r="F43" s="48">
        <f>E43/$I$5/$F$3</f>
        <v>0.6363636363636364</v>
      </c>
      <c r="J43" s="106"/>
      <c r="K43" s="48" t="s">
        <v>21</v>
      </c>
      <c r="L43" s="59">
        <f>E134</f>
        <v>360</v>
      </c>
      <c r="M43" s="48"/>
      <c r="O43" s="129" t="s">
        <v>25</v>
      </c>
      <c r="P43" s="76">
        <f>L49</f>
        <v>0</v>
      </c>
      <c r="Q43" s="76"/>
      <c r="R43" s="77"/>
      <c r="S43" s="48"/>
      <c r="T43" s="48"/>
      <c r="U43" s="128"/>
    </row>
    <row r="44" spans="1:21" ht="15">
      <c r="A44" s="114" t="s">
        <v>3</v>
      </c>
      <c r="B44" s="48"/>
      <c r="C44" s="48">
        <v>15</v>
      </c>
      <c r="D44" s="48"/>
      <c r="E44" s="59">
        <f>'Забр.1'!E44+'Забр.2'!E44+'Забр.3'!E44+'Идём+запасной'!E44</f>
        <v>252</v>
      </c>
      <c r="F44" s="48">
        <f>E44/$I$5/$F$3</f>
        <v>1.9090909090909092</v>
      </c>
      <c r="J44" s="106"/>
      <c r="K44" s="48" t="s">
        <v>22</v>
      </c>
      <c r="L44" s="59">
        <f>E135+E129</f>
        <v>3210</v>
      </c>
      <c r="M44" s="48"/>
      <c r="O44" s="129" t="s">
        <v>26</v>
      </c>
      <c r="P44" s="108">
        <f>L85</f>
        <v>240</v>
      </c>
      <c r="Q44" s="76"/>
      <c r="R44" s="77"/>
      <c r="S44" s="48"/>
      <c r="T44" s="48"/>
      <c r="U44" s="128"/>
    </row>
    <row r="45" spans="1:21" ht="15">
      <c r="A45" s="77" t="s">
        <v>10</v>
      </c>
      <c r="B45" s="48"/>
      <c r="C45" s="48">
        <v>6</v>
      </c>
      <c r="D45" s="48"/>
      <c r="E45" s="59">
        <f>'Забр.1'!E45+'Забр.2'!E45+'Забр.3'!E45+'Идём+запасной'!E45</f>
        <v>100.8</v>
      </c>
      <c r="F45" s="48">
        <f>E45/$I$5/$F$3</f>
        <v>0.7636363636363637</v>
      </c>
      <c r="J45" s="106"/>
      <c r="K45" s="48" t="s">
        <v>10</v>
      </c>
      <c r="L45" s="59">
        <f aca="true" t="shared" si="0" ref="L45:L52">E136</f>
        <v>0</v>
      </c>
      <c r="M45" s="48"/>
      <c r="O45" s="129" t="s">
        <v>45</v>
      </c>
      <c r="P45" s="76">
        <f>L84</f>
        <v>540</v>
      </c>
      <c r="Q45" s="76"/>
      <c r="R45" s="77"/>
      <c r="S45" s="48"/>
      <c r="T45" s="48"/>
      <c r="U45" s="128"/>
    </row>
    <row r="46" spans="1:21" ht="15">
      <c r="A46" s="48"/>
      <c r="B46" s="48"/>
      <c r="C46" s="48"/>
      <c r="D46" s="48"/>
      <c r="E46" s="59"/>
      <c r="F46" s="48"/>
      <c r="J46" s="106"/>
      <c r="K46" s="48" t="s">
        <v>23</v>
      </c>
      <c r="L46" s="59">
        <f t="shared" si="0"/>
        <v>0</v>
      </c>
      <c r="M46" s="48"/>
      <c r="O46" s="129" t="s">
        <v>27</v>
      </c>
      <c r="P46" s="108">
        <f>L61+L50</f>
        <v>1980</v>
      </c>
      <c r="Q46" s="76"/>
      <c r="R46" s="77"/>
      <c r="S46" s="48"/>
      <c r="T46" s="48"/>
      <c r="U46" s="128"/>
    </row>
    <row r="47" spans="1:21" ht="15">
      <c r="A47" s="115" t="s">
        <v>85</v>
      </c>
      <c r="B47" s="48">
        <f>'Забр.1'!B47+'Забр.2'!B47+'Забр.3'!B47+'Идём+запасной'!B47</f>
        <v>3</v>
      </c>
      <c r="C47" s="48"/>
      <c r="D47" s="48"/>
      <c r="E47" s="59"/>
      <c r="F47" s="48"/>
      <c r="J47" s="106"/>
      <c r="K47" s="48" t="s">
        <v>24</v>
      </c>
      <c r="L47" s="59">
        <f t="shared" si="0"/>
        <v>1782</v>
      </c>
      <c r="M47" s="48"/>
      <c r="O47" s="129" t="s">
        <v>217</v>
      </c>
      <c r="P47" s="108">
        <f>L62</f>
        <v>600</v>
      </c>
      <c r="Q47" s="76"/>
      <c r="R47" s="77"/>
      <c r="S47" s="48"/>
      <c r="T47" s="48"/>
      <c r="U47" s="128"/>
    </row>
    <row r="48" spans="1:21" ht="15">
      <c r="A48" s="114" t="s">
        <v>86</v>
      </c>
      <c r="B48" s="48"/>
      <c r="C48" s="48">
        <v>65</v>
      </c>
      <c r="D48" s="48"/>
      <c r="E48" s="59">
        <f>'Забр.1'!E48+'Забр.2'!E48+'Забр.3'!E48+'Идём+запасной'!E48</f>
        <v>1092</v>
      </c>
      <c r="F48" s="48">
        <f>E48/$I$5/$F$3</f>
        <v>8.272727272727273</v>
      </c>
      <c r="J48" s="106"/>
      <c r="K48" s="48" t="s">
        <v>52</v>
      </c>
      <c r="L48" s="59">
        <f t="shared" si="0"/>
        <v>6303.6</v>
      </c>
      <c r="M48" s="48"/>
      <c r="O48" s="129" t="s">
        <v>29</v>
      </c>
      <c r="P48" s="108">
        <f>L63</f>
        <v>240</v>
      </c>
      <c r="Q48" s="76"/>
      <c r="R48" s="77"/>
      <c r="S48" s="48"/>
      <c r="T48" s="48"/>
      <c r="U48" s="128"/>
    </row>
    <row r="49" spans="1:21" ht="15">
      <c r="A49" s="114" t="s">
        <v>1</v>
      </c>
      <c r="B49" s="48"/>
      <c r="C49" s="48">
        <v>20</v>
      </c>
      <c r="D49" s="48"/>
      <c r="E49" s="59">
        <f>'Забр.1'!E49+'Забр.2'!E49+'Забр.3'!E49+'Идём+запасной'!E49</f>
        <v>336</v>
      </c>
      <c r="F49" s="48">
        <f>E49/$I$5/$F$3</f>
        <v>2.5454545454545454</v>
      </c>
      <c r="J49" s="106"/>
      <c r="K49" s="48" t="s">
        <v>25</v>
      </c>
      <c r="L49" s="59">
        <f t="shared" si="0"/>
        <v>0</v>
      </c>
      <c r="M49" s="48"/>
      <c r="O49" s="129" t="s">
        <v>30</v>
      </c>
      <c r="P49" s="108">
        <f>L64</f>
        <v>660</v>
      </c>
      <c r="Q49" s="76"/>
      <c r="R49" s="77"/>
      <c r="S49" s="48"/>
      <c r="T49" s="48"/>
      <c r="U49" s="128"/>
    </row>
    <row r="50" spans="1:21" ht="15">
      <c r="A50" s="48"/>
      <c r="B50" s="48"/>
      <c r="C50" s="48"/>
      <c r="D50" s="48"/>
      <c r="E50" s="59"/>
      <c r="F50" s="48"/>
      <c r="J50" s="106"/>
      <c r="K50" s="48" t="s">
        <v>178</v>
      </c>
      <c r="L50" s="59">
        <f t="shared" si="0"/>
        <v>1620</v>
      </c>
      <c r="M50" s="48"/>
      <c r="O50" s="129" t="s">
        <v>34</v>
      </c>
      <c r="P50" s="76">
        <f>L65</f>
        <v>1100</v>
      </c>
      <c r="Q50" s="77" t="s">
        <v>183</v>
      </c>
      <c r="R50" s="77"/>
      <c r="S50" s="48"/>
      <c r="T50" s="48"/>
      <c r="U50" s="128"/>
    </row>
    <row r="51" spans="1:21" ht="15">
      <c r="A51" s="110" t="s">
        <v>87</v>
      </c>
      <c r="B51" s="48">
        <f>'Забр.1'!B51+'Забр.2'!B51+'Забр.3'!B51+'Идём+запасной'!B51</f>
        <v>1</v>
      </c>
      <c r="C51" s="48"/>
      <c r="D51" s="48"/>
      <c r="E51" s="59"/>
      <c r="F51" s="48"/>
      <c r="J51" s="106"/>
      <c r="K51" s="48" t="s">
        <v>172</v>
      </c>
      <c r="L51" s="59">
        <f t="shared" si="0"/>
        <v>0</v>
      </c>
      <c r="M51" s="48"/>
      <c r="O51" s="129" t="s">
        <v>32</v>
      </c>
      <c r="P51" s="108">
        <f aca="true" t="shared" si="1" ref="P51:P58">L67</f>
        <v>990</v>
      </c>
      <c r="Q51" s="76"/>
      <c r="R51" s="77"/>
      <c r="S51" s="48"/>
      <c r="T51" s="48"/>
      <c r="U51" s="128"/>
    </row>
    <row r="52" spans="1:21" ht="15">
      <c r="A52" s="77" t="s">
        <v>8</v>
      </c>
      <c r="B52" s="48"/>
      <c r="C52" s="48">
        <v>65</v>
      </c>
      <c r="D52" s="48"/>
      <c r="E52" s="59">
        <f>'Забр.1'!E52+'Забр.2'!E52+'Забр.3'!E52+'Идём+запасной'!E52</f>
        <v>390</v>
      </c>
      <c r="F52" s="48">
        <f>E52/$I$5/$F$3</f>
        <v>2.9545454545454546</v>
      </c>
      <c r="J52" s="106"/>
      <c r="K52" s="48" t="s">
        <v>159</v>
      </c>
      <c r="L52" s="59">
        <f t="shared" si="0"/>
        <v>2112</v>
      </c>
      <c r="M52" s="48"/>
      <c r="O52" s="129" t="s">
        <v>88</v>
      </c>
      <c r="P52" s="108">
        <f t="shared" si="1"/>
        <v>990</v>
      </c>
      <c r="Q52" s="76"/>
      <c r="R52" s="77"/>
      <c r="S52" s="48"/>
      <c r="T52" s="48"/>
      <c r="U52" s="128"/>
    </row>
    <row r="53" spans="1:21" ht="15">
      <c r="A53" s="77" t="s">
        <v>1</v>
      </c>
      <c r="B53" s="48"/>
      <c r="C53" s="48">
        <v>20</v>
      </c>
      <c r="D53" s="48"/>
      <c r="E53" s="59">
        <f>'Забр.1'!E53+'Забр.2'!E53+'Забр.3'!E53+'Идём+запасной'!E53</f>
        <v>120</v>
      </c>
      <c r="F53" s="48">
        <f>E53/$I$5/$F$3</f>
        <v>0.9090909090909091</v>
      </c>
      <c r="J53" s="106"/>
      <c r="K53" s="48"/>
      <c r="L53" s="59"/>
      <c r="M53" s="48"/>
      <c r="O53" s="129" t="s">
        <v>53</v>
      </c>
      <c r="P53" s="108">
        <f t="shared" si="1"/>
        <v>588</v>
      </c>
      <c r="Q53" s="76"/>
      <c r="R53" s="77"/>
      <c r="S53" s="48"/>
      <c r="T53" s="48"/>
      <c r="U53" s="128"/>
    </row>
    <row r="54" spans="1:21" ht="15">
      <c r="A54" s="77" t="s">
        <v>3</v>
      </c>
      <c r="B54" s="48"/>
      <c r="C54" s="48">
        <v>15</v>
      </c>
      <c r="D54" s="48"/>
      <c r="E54" s="59">
        <f>'Забр.1'!E54+'Забр.2'!E54+'Забр.3'!E54+'Идём+запасной'!E54</f>
        <v>90</v>
      </c>
      <c r="F54" s="48">
        <f>E54/$I$5/$F$3</f>
        <v>0.6818181818181818</v>
      </c>
      <c r="J54" s="106"/>
      <c r="K54" s="110" t="s">
        <v>46</v>
      </c>
      <c r="L54" s="59"/>
      <c r="M54" s="48"/>
      <c r="O54" s="129" t="s">
        <v>33</v>
      </c>
      <c r="P54" s="108">
        <f t="shared" si="1"/>
        <v>450</v>
      </c>
      <c r="Q54" s="76"/>
      <c r="R54" s="77"/>
      <c r="S54" s="48"/>
      <c r="T54" s="59"/>
      <c r="U54" s="128"/>
    </row>
    <row r="55" spans="1:21" ht="15">
      <c r="A55" s="77" t="s">
        <v>10</v>
      </c>
      <c r="B55" s="48"/>
      <c r="C55" s="48">
        <v>6</v>
      </c>
      <c r="D55" s="48"/>
      <c r="E55" s="59">
        <f>'Забр.1'!E55+'Забр.2'!E55+'Забр.3'!E55+'Идём+запасной'!E55</f>
        <v>36</v>
      </c>
      <c r="F55" s="48">
        <f>E55/$I$5/$F$3</f>
        <v>0.2727272727272727</v>
      </c>
      <c r="J55" s="106"/>
      <c r="K55" s="112" t="s">
        <v>47</v>
      </c>
      <c r="L55" s="59">
        <f>E147</f>
        <v>1380</v>
      </c>
      <c r="M55" s="48"/>
      <c r="O55" s="129" t="s">
        <v>35</v>
      </c>
      <c r="P55" s="76">
        <f t="shared" si="1"/>
        <v>180</v>
      </c>
      <c r="Q55" s="76"/>
      <c r="R55" s="77"/>
      <c r="S55" s="48"/>
      <c r="T55" s="59"/>
      <c r="U55" s="128"/>
    </row>
    <row r="56" spans="1:21" ht="15">
      <c r="A56" s="48"/>
      <c r="B56" s="48"/>
      <c r="C56" s="48"/>
      <c r="D56" s="48"/>
      <c r="E56" s="59"/>
      <c r="F56" s="48"/>
      <c r="J56" s="106"/>
      <c r="K56" s="112" t="s">
        <v>48</v>
      </c>
      <c r="L56" s="59">
        <f>E148</f>
        <v>198</v>
      </c>
      <c r="M56" s="48"/>
      <c r="O56" s="129" t="s">
        <v>36</v>
      </c>
      <c r="P56" s="76">
        <f t="shared" si="1"/>
        <v>0</v>
      </c>
      <c r="Q56" s="76"/>
      <c r="R56" s="77"/>
      <c r="S56" s="48"/>
      <c r="T56" s="48"/>
      <c r="U56" s="128"/>
    </row>
    <row r="57" spans="1:21" ht="15">
      <c r="A57" s="110" t="s">
        <v>169</v>
      </c>
      <c r="B57" s="48">
        <f>'Забр.1'!B57+'Забр.2'!B57+'Забр.3'!B57+'Идём+запасной'!B57</f>
        <v>0</v>
      </c>
      <c r="C57" s="48"/>
      <c r="D57" s="48"/>
      <c r="E57" s="59"/>
      <c r="F57" s="48"/>
      <c r="J57" s="106"/>
      <c r="K57" s="112" t="s">
        <v>49</v>
      </c>
      <c r="L57" s="59">
        <f>E149</f>
        <v>720</v>
      </c>
      <c r="M57" s="48"/>
      <c r="O57" s="129" t="s">
        <v>75</v>
      </c>
      <c r="P57" s="108">
        <f t="shared" si="1"/>
        <v>1710</v>
      </c>
      <c r="Q57" s="76"/>
      <c r="R57" s="77"/>
      <c r="S57" s="48"/>
      <c r="T57" s="48"/>
      <c r="U57" s="128"/>
    </row>
    <row r="58" spans="1:21" ht="15">
      <c r="A58" s="114" t="s">
        <v>170</v>
      </c>
      <c r="B58" s="48"/>
      <c r="C58" s="48">
        <v>35</v>
      </c>
      <c r="D58" s="48"/>
      <c r="E58" s="59">
        <f>'Забр.1'!E58+'Забр.2'!E58+'Забр.3'!E58+'Идём+запасной'!E58</f>
        <v>0</v>
      </c>
      <c r="F58" s="48">
        <f>E58/$I$5/$F$3</f>
        <v>0</v>
      </c>
      <c r="J58" s="106"/>
      <c r="K58" s="112" t="s">
        <v>50</v>
      </c>
      <c r="L58" s="59">
        <f>E153</f>
        <v>162</v>
      </c>
      <c r="M58" s="48"/>
      <c r="O58" s="129" t="s">
        <v>72</v>
      </c>
      <c r="P58" s="108">
        <f t="shared" si="1"/>
        <v>960</v>
      </c>
      <c r="Q58" s="48"/>
      <c r="R58" s="77"/>
      <c r="S58" s="48"/>
      <c r="T58" s="48"/>
      <c r="U58" s="128"/>
    </row>
    <row r="59" spans="1:21" ht="15">
      <c r="A59" s="114" t="s">
        <v>1</v>
      </c>
      <c r="B59" s="48"/>
      <c r="C59" s="48">
        <v>20</v>
      </c>
      <c r="D59" s="48"/>
      <c r="E59" s="59">
        <f>'Забр.1'!E59+'Забр.2'!E59+'Забр.3'!E59+'Идём+запасной'!E59</f>
        <v>0</v>
      </c>
      <c r="F59" s="48">
        <f>E59/$I$5/$F$3</f>
        <v>0</v>
      </c>
      <c r="J59" s="106"/>
      <c r="K59" s="48"/>
      <c r="L59" s="59"/>
      <c r="M59" s="48"/>
      <c r="O59" s="129" t="s">
        <v>89</v>
      </c>
      <c r="P59" s="108">
        <f>L76</f>
        <v>1260</v>
      </c>
      <c r="Q59" s="48"/>
      <c r="R59" s="77"/>
      <c r="S59" s="48"/>
      <c r="T59" s="48"/>
      <c r="U59" s="128"/>
    </row>
    <row r="60" spans="1:21" ht="15">
      <c r="A60" s="48"/>
      <c r="B60" s="48"/>
      <c r="C60" s="48"/>
      <c r="D60" s="48"/>
      <c r="E60" s="59"/>
      <c r="F60" s="48"/>
      <c r="J60" s="106"/>
      <c r="K60" s="110" t="s">
        <v>17</v>
      </c>
      <c r="L60" s="59"/>
      <c r="M60" s="48"/>
      <c r="O60" s="132" t="s">
        <v>184</v>
      </c>
      <c r="P60" s="79">
        <f>L82</f>
        <v>90</v>
      </c>
      <c r="Q60" s="48"/>
      <c r="R60" s="48"/>
      <c r="S60" s="76"/>
      <c r="T60" s="48"/>
      <c r="U60" s="128"/>
    </row>
    <row r="61" spans="1:21" ht="15">
      <c r="A61" s="110" t="s">
        <v>301</v>
      </c>
      <c r="B61" s="48">
        <f>'Забр.1'!B61+'Забр.2'!B61+'Забр.3'!B61+'Идём+запасной'!B61</f>
        <v>1</v>
      </c>
      <c r="C61" s="48"/>
      <c r="D61" s="48"/>
      <c r="E61" s="59"/>
      <c r="F61" s="48"/>
      <c r="J61" s="106"/>
      <c r="K61" s="112" t="s">
        <v>27</v>
      </c>
      <c r="L61" s="59">
        <f aca="true" t="shared" si="2" ref="L61:L69">E157</f>
        <v>360</v>
      </c>
      <c r="M61" s="48"/>
      <c r="O61" s="129" t="s">
        <v>326</v>
      </c>
      <c r="P61" s="79">
        <f>L83</f>
        <v>90</v>
      </c>
      <c r="Q61" s="76"/>
      <c r="R61" s="77"/>
      <c r="S61" s="48"/>
      <c r="T61" s="48"/>
      <c r="U61" s="128"/>
    </row>
    <row r="62" spans="1:21" ht="15">
      <c r="A62" s="114" t="s">
        <v>302</v>
      </c>
      <c r="B62" s="48"/>
      <c r="C62" s="48"/>
      <c r="D62" s="48"/>
      <c r="E62" s="59">
        <f>'Забр.1'!E62+'Забр.2'!E62+'Забр.3'!E62+'Идём+запасной'!E62</f>
        <v>1500</v>
      </c>
      <c r="F62" s="48">
        <f>E62/$I$5/$F$3</f>
        <v>11.363636363636363</v>
      </c>
      <c r="J62" s="106"/>
      <c r="K62" s="112" t="s">
        <v>28</v>
      </c>
      <c r="L62" s="59">
        <f t="shared" si="2"/>
        <v>600</v>
      </c>
      <c r="M62" s="48"/>
      <c r="O62" s="129" t="s">
        <v>37</v>
      </c>
      <c r="P62" s="76">
        <f aca="true" t="shared" si="3" ref="P62:P67">L88</f>
        <v>30</v>
      </c>
      <c r="Q62" s="76"/>
      <c r="R62" s="77"/>
      <c r="S62" s="48"/>
      <c r="T62" s="48"/>
      <c r="U62" s="128"/>
    </row>
    <row r="63" spans="1:21" ht="15">
      <c r="A63" s="114" t="s">
        <v>86</v>
      </c>
      <c r="B63" s="48"/>
      <c r="C63" s="48"/>
      <c r="D63" s="48"/>
      <c r="E63" s="59">
        <f>'Забр.1'!E63+'Забр.2'!E63+'Забр.3'!E63+'Идём+запасной'!E63</f>
        <v>0</v>
      </c>
      <c r="F63" s="48"/>
      <c r="J63" s="106"/>
      <c r="K63" s="112" t="s">
        <v>29</v>
      </c>
      <c r="L63" s="59">
        <f t="shared" si="2"/>
        <v>240</v>
      </c>
      <c r="M63" s="48"/>
      <c r="O63" s="129" t="s">
        <v>38</v>
      </c>
      <c r="P63" s="76">
        <f t="shared" si="3"/>
        <v>500</v>
      </c>
      <c r="Q63" s="76"/>
      <c r="R63" s="109"/>
      <c r="S63" s="48"/>
      <c r="T63" s="48"/>
      <c r="U63" s="128"/>
    </row>
    <row r="64" spans="1:21" ht="15">
      <c r="A64" s="114" t="s">
        <v>10</v>
      </c>
      <c r="B64" s="48"/>
      <c r="C64" s="48"/>
      <c r="D64" s="48"/>
      <c r="E64" s="59">
        <f>'Забр.1'!E64+'Забр.2'!E64+'Забр.3'!E64+'Идём+запасной'!E64</f>
        <v>0</v>
      </c>
      <c r="F64" s="48"/>
      <c r="J64" s="106"/>
      <c r="K64" s="112" t="s">
        <v>30</v>
      </c>
      <c r="L64" s="59">
        <f t="shared" si="2"/>
        <v>660</v>
      </c>
      <c r="M64" s="48"/>
      <c r="O64" s="129" t="s">
        <v>91</v>
      </c>
      <c r="P64" s="76">
        <f t="shared" si="3"/>
        <v>500</v>
      </c>
      <c r="Q64" s="76"/>
      <c r="R64" s="77"/>
      <c r="S64" s="48"/>
      <c r="T64" s="48"/>
      <c r="U64" s="128"/>
    </row>
    <row r="65" spans="1:21" ht="15">
      <c r="A65" s="114" t="s">
        <v>303</v>
      </c>
      <c r="B65" s="48"/>
      <c r="C65" s="48"/>
      <c r="D65" s="48"/>
      <c r="E65" s="59">
        <f>'Забр.1'!E65+'Забр.2'!E65+'Забр.3'!E65+'Идём+запасной'!E65</f>
        <v>0</v>
      </c>
      <c r="F65" s="48"/>
      <c r="J65" s="106"/>
      <c r="K65" s="112" t="s">
        <v>34</v>
      </c>
      <c r="L65" s="59">
        <f t="shared" si="2"/>
        <v>1100</v>
      </c>
      <c r="M65" s="48"/>
      <c r="O65" s="129" t="s">
        <v>39</v>
      </c>
      <c r="P65" s="108">
        <f t="shared" si="3"/>
        <v>280</v>
      </c>
      <c r="Q65" s="76"/>
      <c r="R65" s="77">
        <f>B189</f>
        <v>7</v>
      </c>
      <c r="S65" s="48" t="s">
        <v>218</v>
      </c>
      <c r="T65" s="48"/>
      <c r="U65" s="128"/>
    </row>
    <row r="66" spans="1:21" ht="15">
      <c r="A66" s="114" t="s">
        <v>1</v>
      </c>
      <c r="B66" s="48"/>
      <c r="C66" s="48"/>
      <c r="D66" s="48"/>
      <c r="E66" s="59">
        <f>'Забр.1'!E66+'Забр.2'!E66+'Забр.3'!E66+'Идём+запасной'!E66</f>
        <v>0</v>
      </c>
      <c r="F66" s="48"/>
      <c r="J66" s="106"/>
      <c r="K66" s="112" t="s">
        <v>31</v>
      </c>
      <c r="L66" s="59">
        <f t="shared" si="2"/>
        <v>1170</v>
      </c>
      <c r="M66" s="48"/>
      <c r="O66" s="129" t="s">
        <v>40</v>
      </c>
      <c r="P66" s="108">
        <f t="shared" si="3"/>
        <v>1155</v>
      </c>
      <c r="Q66" s="76"/>
      <c r="R66" s="77">
        <f>B190</f>
        <v>21</v>
      </c>
      <c r="S66" s="48" t="s">
        <v>218</v>
      </c>
      <c r="T66" s="48"/>
      <c r="U66" s="128"/>
    </row>
    <row r="67" spans="1:21" ht="15">
      <c r="A67" s="48"/>
      <c r="B67" s="48"/>
      <c r="C67" s="48"/>
      <c r="D67" s="48"/>
      <c r="E67" s="59"/>
      <c r="F67" s="48"/>
      <c r="J67" s="106"/>
      <c r="K67" s="112" t="s">
        <v>32</v>
      </c>
      <c r="L67" s="59">
        <f t="shared" si="2"/>
        <v>990</v>
      </c>
      <c r="M67" s="48"/>
      <c r="O67" s="129" t="s">
        <v>41</v>
      </c>
      <c r="P67" s="108">
        <f t="shared" si="3"/>
        <v>2004</v>
      </c>
      <c r="Q67" s="76"/>
      <c r="R67" s="77"/>
      <c r="S67" s="48"/>
      <c r="T67" s="48"/>
      <c r="U67" s="128"/>
    </row>
    <row r="68" spans="1:21" ht="15">
      <c r="A68" s="110" t="s">
        <v>8</v>
      </c>
      <c r="B68" s="48">
        <f>'Забр.1'!B68+'Забр.2'!B68+'Забр.3'!B68+'Идём+запасной'!B68</f>
        <v>3</v>
      </c>
      <c r="C68" s="48"/>
      <c r="D68" s="48"/>
      <c r="E68" s="59"/>
      <c r="F68" s="48"/>
      <c r="J68" s="106"/>
      <c r="K68" s="112" t="s">
        <v>88</v>
      </c>
      <c r="L68" s="59">
        <f t="shared" si="2"/>
        <v>990</v>
      </c>
      <c r="M68" s="48"/>
      <c r="O68" s="129" t="s">
        <v>11</v>
      </c>
      <c r="P68" s="76">
        <f>L95</f>
        <v>600</v>
      </c>
      <c r="Q68" s="76"/>
      <c r="R68" s="77"/>
      <c r="S68" s="48"/>
      <c r="T68" s="48"/>
      <c r="U68" s="128"/>
    </row>
    <row r="69" spans="1:21" ht="15">
      <c r="A69" s="77" t="s">
        <v>8</v>
      </c>
      <c r="B69" s="48"/>
      <c r="C69" s="48">
        <v>65</v>
      </c>
      <c r="D69" s="48"/>
      <c r="E69" s="59">
        <f>'Забр.1'!E69+'Забр.2'!E69+'Забр.3'!E69+'Идём+запасной'!E69</f>
        <v>1092</v>
      </c>
      <c r="F69" s="48">
        <f>E69/$I$5/$F$3</f>
        <v>8.272727272727273</v>
      </c>
      <c r="J69" s="106"/>
      <c r="K69" s="112" t="s">
        <v>53</v>
      </c>
      <c r="L69" s="59">
        <f t="shared" si="2"/>
        <v>588</v>
      </c>
      <c r="M69" s="48"/>
      <c r="O69" s="129" t="s">
        <v>42</v>
      </c>
      <c r="P69" s="76">
        <f>L96</f>
        <v>10</v>
      </c>
      <c r="Q69" s="76"/>
      <c r="R69" s="77"/>
      <c r="S69" s="48"/>
      <c r="T69" s="48"/>
      <c r="U69" s="128"/>
    </row>
    <row r="70" spans="1:21" ht="15">
      <c r="A70" s="77" t="s">
        <v>20</v>
      </c>
      <c r="B70" s="48"/>
      <c r="C70" s="59">
        <v>20</v>
      </c>
      <c r="D70" s="48"/>
      <c r="E70" s="59">
        <f>'Забр.1'!E70+'Забр.2'!E70+'Забр.3'!E70+'Идём+запасной'!E70</f>
        <v>336</v>
      </c>
      <c r="F70" s="48">
        <f>E70/$I$5/$F$3</f>
        <v>2.5454545454545454</v>
      </c>
      <c r="J70" s="106"/>
      <c r="K70" s="112" t="s">
        <v>33</v>
      </c>
      <c r="L70" s="59">
        <f>E178</f>
        <v>450</v>
      </c>
      <c r="M70" s="48"/>
      <c r="O70" s="129" t="s">
        <v>43</v>
      </c>
      <c r="P70" s="76">
        <f>L97</f>
        <v>0</v>
      </c>
      <c r="Q70" s="76"/>
      <c r="R70" s="77"/>
      <c r="S70" s="48"/>
      <c r="T70" s="48"/>
      <c r="U70" s="128"/>
    </row>
    <row r="71" spans="1:21" ht="15">
      <c r="A71" s="124" t="s">
        <v>60</v>
      </c>
      <c r="B71" s="48"/>
      <c r="C71" s="48">
        <v>35</v>
      </c>
      <c r="D71" s="48"/>
      <c r="E71" s="59">
        <f>'Забр.1'!E71+'Забр.2'!E71+'Забр.3'!E71+'Идём+запасной'!E71</f>
        <v>660</v>
      </c>
      <c r="F71" s="48">
        <f>E71/$I$5/$F$3</f>
        <v>5</v>
      </c>
      <c r="J71" s="106"/>
      <c r="K71" s="112" t="s">
        <v>35</v>
      </c>
      <c r="L71" s="59">
        <f>E166</f>
        <v>180</v>
      </c>
      <c r="M71" s="48"/>
      <c r="O71" s="129" t="s">
        <v>124</v>
      </c>
      <c r="P71" s="76">
        <f>L99</f>
        <v>720</v>
      </c>
      <c r="Q71" s="76"/>
      <c r="R71" s="77"/>
      <c r="S71" s="48"/>
      <c r="T71" s="59"/>
      <c r="U71" s="128"/>
    </row>
    <row r="72" spans="1:21" ht="15">
      <c r="A72" s="77" t="s">
        <v>10</v>
      </c>
      <c r="B72" s="48"/>
      <c r="C72" s="59">
        <v>6</v>
      </c>
      <c r="D72" s="48"/>
      <c r="E72" s="59">
        <f>'Забр.1'!E72+'Забр.2'!E72+'Забр.3'!E72+'Идём+запасной'!E72</f>
        <v>100.8</v>
      </c>
      <c r="F72" s="48">
        <f>E72/$I$5/$F$3</f>
        <v>0.7636363636363637</v>
      </c>
      <c r="J72" s="106"/>
      <c r="K72" s="112" t="s">
        <v>36</v>
      </c>
      <c r="L72" s="59">
        <f>E167</f>
        <v>0</v>
      </c>
      <c r="M72" s="48"/>
      <c r="O72" s="129" t="s">
        <v>125</v>
      </c>
      <c r="P72" s="76">
        <f>L100</f>
        <v>1728</v>
      </c>
      <c r="Q72" s="76"/>
      <c r="R72" s="77"/>
      <c r="S72" s="48"/>
      <c r="T72" s="59"/>
      <c r="U72" s="128"/>
    </row>
    <row r="73" spans="1:21" ht="15">
      <c r="A73" s="48"/>
      <c r="B73" s="48"/>
      <c r="C73" s="59"/>
      <c r="D73" s="48"/>
      <c r="E73" s="59"/>
      <c r="F73" s="48"/>
      <c r="J73" s="106"/>
      <c r="K73" s="48" t="s">
        <v>75</v>
      </c>
      <c r="L73" s="59">
        <f>E168</f>
        <v>1710</v>
      </c>
      <c r="M73" s="48"/>
      <c r="O73" s="129" t="s">
        <v>47</v>
      </c>
      <c r="P73" s="76">
        <f>L55</f>
        <v>1380</v>
      </c>
      <c r="Q73" s="76"/>
      <c r="R73" s="77"/>
      <c r="S73" s="48"/>
      <c r="T73" s="59"/>
      <c r="U73" s="128"/>
    </row>
    <row r="74" spans="1:21" ht="15">
      <c r="A74" s="110" t="s">
        <v>12</v>
      </c>
      <c r="B74" s="48">
        <f>'Забр.1'!B74+'Забр.2'!B74+'Забр.3'!B74+'Идём+запасной'!B74</f>
        <v>4</v>
      </c>
      <c r="C74" s="59"/>
      <c r="D74" s="48"/>
      <c r="E74" s="59"/>
      <c r="F74" s="48"/>
      <c r="J74" s="106"/>
      <c r="K74" s="48" t="s">
        <v>72</v>
      </c>
      <c r="L74" s="59">
        <f>E169</f>
        <v>960</v>
      </c>
      <c r="M74" s="48"/>
      <c r="O74" s="129" t="s">
        <v>48</v>
      </c>
      <c r="P74" s="76">
        <f>L56</f>
        <v>198</v>
      </c>
      <c r="Q74" s="76"/>
      <c r="R74" s="77"/>
      <c r="S74" s="48"/>
      <c r="T74" s="59"/>
      <c r="U74" s="128"/>
    </row>
    <row r="75" spans="1:21" ht="15">
      <c r="A75" s="77" t="s">
        <v>12</v>
      </c>
      <c r="B75" s="48"/>
      <c r="C75" s="145">
        <v>65</v>
      </c>
      <c r="D75" s="48"/>
      <c r="E75" s="59">
        <f>'Забр.1'!E75+'Забр.2'!E75+'Забр.3'!E75+'Идём+запасной'!E75</f>
        <v>1404</v>
      </c>
      <c r="F75" s="48">
        <f>E75/$I$5/$F$3</f>
        <v>10.636363636363637</v>
      </c>
      <c r="J75" s="106"/>
      <c r="K75" s="112" t="s">
        <v>84</v>
      </c>
      <c r="L75" s="59">
        <f>E144</f>
        <v>990</v>
      </c>
      <c r="M75" s="48"/>
      <c r="O75" s="129" t="s">
        <v>49</v>
      </c>
      <c r="P75" s="76">
        <f>L57</f>
        <v>720</v>
      </c>
      <c r="Q75" s="76"/>
      <c r="R75" s="77"/>
      <c r="S75" s="48"/>
      <c r="T75" s="59"/>
      <c r="U75" s="128"/>
    </row>
    <row r="76" spans="1:21" ht="15">
      <c r="A76" s="114" t="s">
        <v>1</v>
      </c>
      <c r="B76" s="48"/>
      <c r="C76" s="59">
        <v>20</v>
      </c>
      <c r="D76" s="48"/>
      <c r="E76" s="59">
        <f>'Забр.1'!E76+'Забр.2'!E76+'Забр.3'!E76+'Идём+запасной'!E76</f>
        <v>432</v>
      </c>
      <c r="F76" s="48">
        <f>E76/$I$5/$F$3</f>
        <v>3.272727272727273</v>
      </c>
      <c r="J76" s="106"/>
      <c r="K76" s="112" t="s">
        <v>89</v>
      </c>
      <c r="L76" s="59">
        <f>E177</f>
        <v>1260</v>
      </c>
      <c r="M76" s="48"/>
      <c r="O76" s="129" t="s">
        <v>50</v>
      </c>
      <c r="P76" s="76">
        <f>L58</f>
        <v>162</v>
      </c>
      <c r="Q76" s="48"/>
      <c r="R76" s="77"/>
      <c r="S76" s="48"/>
      <c r="T76" s="48"/>
      <c r="U76" s="128"/>
    </row>
    <row r="77" spans="1:21" ht="15">
      <c r="A77" s="77" t="s">
        <v>60</v>
      </c>
      <c r="B77" s="48"/>
      <c r="C77" s="59">
        <v>35</v>
      </c>
      <c r="D77" s="48"/>
      <c r="E77" s="59">
        <f>'Забр.1'!E77+'Забр.2'!E77+'Забр.3'!E77+'Идём+запасной'!E77</f>
        <v>990</v>
      </c>
      <c r="F77" s="48">
        <f>E77/$I$5/$F$3</f>
        <v>7.5</v>
      </c>
      <c r="J77" s="106"/>
      <c r="K77" s="112" t="s">
        <v>19</v>
      </c>
      <c r="L77" s="59">
        <f>E181</f>
        <v>0</v>
      </c>
      <c r="M77" s="48"/>
      <c r="O77" s="129" t="s">
        <v>126</v>
      </c>
      <c r="P77" s="108">
        <f>L101</f>
        <v>1020</v>
      </c>
      <c r="Q77" s="48"/>
      <c r="R77" s="77"/>
      <c r="S77" s="48"/>
      <c r="T77" s="48"/>
      <c r="U77" s="128"/>
    </row>
    <row r="78" spans="1:21" ht="15">
      <c r="A78" s="77" t="s">
        <v>10</v>
      </c>
      <c r="B78" s="48"/>
      <c r="C78" s="48">
        <v>6</v>
      </c>
      <c r="D78" s="48"/>
      <c r="E78" s="59">
        <f>'Забр.1'!E78+'Забр.2'!E78+'Забр.3'!E78+'Идём+запасной'!E78</f>
        <v>129.6</v>
      </c>
      <c r="F78" s="48">
        <f>E78/$I$5/$F$3</f>
        <v>0.9818181818181817</v>
      </c>
      <c r="J78" s="106"/>
      <c r="K78" s="112" t="s">
        <v>20</v>
      </c>
      <c r="L78" s="59">
        <f>E179</f>
        <v>0</v>
      </c>
      <c r="M78" s="48"/>
      <c r="O78" s="129" t="s">
        <v>304</v>
      </c>
      <c r="P78" s="76">
        <f>L105</f>
        <v>300</v>
      </c>
      <c r="Q78" s="48"/>
      <c r="R78" s="77"/>
      <c r="S78" s="48"/>
      <c r="T78" s="48"/>
      <c r="U78" s="128"/>
    </row>
    <row r="79" spans="1:21" ht="15">
      <c r="A79" s="48"/>
      <c r="B79" s="48"/>
      <c r="C79" s="48"/>
      <c r="D79" s="48"/>
      <c r="E79" s="59"/>
      <c r="F79" s="48"/>
      <c r="J79" s="106"/>
      <c r="K79" s="112" t="s">
        <v>22</v>
      </c>
      <c r="L79" s="59">
        <f>E182</f>
        <v>0</v>
      </c>
      <c r="M79" s="48"/>
      <c r="O79" s="129" t="s">
        <v>120</v>
      </c>
      <c r="P79" s="76">
        <f>L98</f>
        <v>675</v>
      </c>
      <c r="Q79" s="48"/>
      <c r="R79" s="77"/>
      <c r="S79" s="48"/>
      <c r="T79" s="48"/>
      <c r="U79" s="128"/>
    </row>
    <row r="80" spans="1:21" ht="15">
      <c r="A80" s="110" t="s">
        <v>13</v>
      </c>
      <c r="B80" s="48">
        <f>'Забр.1'!B80+'Забр.2'!B80+'Забр.3'!B80+'Идём+запасной'!B80</f>
        <v>5</v>
      </c>
      <c r="C80" s="48"/>
      <c r="D80" s="48"/>
      <c r="E80" s="59"/>
      <c r="F80" s="48"/>
      <c r="J80" s="106"/>
      <c r="K80" s="48" t="s">
        <v>21</v>
      </c>
      <c r="L80" s="59">
        <f>E183</f>
        <v>0</v>
      </c>
      <c r="M80" s="48"/>
      <c r="O80" s="129" t="s">
        <v>301</v>
      </c>
      <c r="P80" s="76">
        <f>L103</f>
        <v>1500</v>
      </c>
      <c r="Q80" s="48"/>
      <c r="R80" s="77"/>
      <c r="S80" s="48"/>
      <c r="T80" s="48"/>
      <c r="U80" s="128"/>
    </row>
    <row r="81" spans="1:21" ht="15">
      <c r="A81" s="77" t="s">
        <v>13</v>
      </c>
      <c r="B81" s="48"/>
      <c r="C81" s="48">
        <v>65</v>
      </c>
      <c r="D81" s="48"/>
      <c r="E81" s="59">
        <f>'Забр.1'!E81+'Забр.2'!E81+'Забр.3'!E81+'Идём+запасной'!E81</f>
        <v>1872</v>
      </c>
      <c r="F81" s="48">
        <f>E81/$I$5/$F$3</f>
        <v>14.181818181818182</v>
      </c>
      <c r="J81" s="106"/>
      <c r="K81" s="112" t="s">
        <v>159</v>
      </c>
      <c r="L81" s="59">
        <f>E170</f>
        <v>0</v>
      </c>
      <c r="M81" s="48"/>
      <c r="O81" s="132" t="s">
        <v>319</v>
      </c>
      <c r="P81" s="76">
        <f>L104</f>
        <v>675</v>
      </c>
      <c r="Q81" s="48"/>
      <c r="R81" s="48"/>
      <c r="S81" s="48"/>
      <c r="T81" s="48"/>
      <c r="U81" s="128"/>
    </row>
    <row r="82" spans="1:21" ht="15">
      <c r="A82" s="77" t="s">
        <v>60</v>
      </c>
      <c r="B82" s="48"/>
      <c r="C82" s="48">
        <v>35</v>
      </c>
      <c r="D82" s="48"/>
      <c r="E82" s="59">
        <f>'Забр.1'!E82+'Забр.2'!E82+'Забр.3'!E82+'Идём+запасной'!E82</f>
        <v>1260</v>
      </c>
      <c r="F82" s="48">
        <f>E82/$I$5/$F$3</f>
        <v>9.545454545454545</v>
      </c>
      <c r="J82" s="106"/>
      <c r="K82" s="112" t="s">
        <v>171</v>
      </c>
      <c r="L82" s="59">
        <f>E176</f>
        <v>90</v>
      </c>
      <c r="M82" s="48"/>
      <c r="O82" s="129" t="s">
        <v>121</v>
      </c>
      <c r="P82" s="76">
        <f>L102</f>
        <v>100</v>
      </c>
      <c r="Q82" s="48"/>
      <c r="R82" s="48"/>
      <c r="S82" s="48"/>
      <c r="T82" s="48"/>
      <c r="U82" s="128"/>
    </row>
    <row r="83" spans="1:21" ht="15">
      <c r="A83" s="77" t="s">
        <v>10</v>
      </c>
      <c r="B83" s="48"/>
      <c r="C83" s="48">
        <v>6</v>
      </c>
      <c r="D83" s="48"/>
      <c r="E83" s="59">
        <f>'Забр.1'!E83+'Забр.2'!E83+'Забр.3'!E83+'Идём+запасной'!E83</f>
        <v>172.8</v>
      </c>
      <c r="F83" s="48">
        <f>E83/$I$5/$F$3</f>
        <v>1.309090909090909</v>
      </c>
      <c r="J83" s="106"/>
      <c r="K83" s="48" t="s">
        <v>326</v>
      </c>
      <c r="L83" s="59">
        <f>E172</f>
        <v>90</v>
      </c>
      <c r="M83" s="48"/>
      <c r="O83" s="132" t="s">
        <v>209</v>
      </c>
      <c r="P83" s="76">
        <f>L106</f>
        <v>1300</v>
      </c>
      <c r="Q83" s="48"/>
      <c r="R83" s="48"/>
      <c r="S83" s="48"/>
      <c r="T83" s="48"/>
      <c r="U83" s="128"/>
    </row>
    <row r="84" spans="1:21" ht="15.75" thickBot="1">
      <c r="A84" s="48"/>
      <c r="B84" s="48"/>
      <c r="C84" s="48"/>
      <c r="D84" s="48"/>
      <c r="E84" s="59"/>
      <c r="F84" s="48"/>
      <c r="J84" s="106"/>
      <c r="K84" s="112" t="s">
        <v>45</v>
      </c>
      <c r="L84" s="59">
        <f>E173</f>
        <v>540</v>
      </c>
      <c r="M84" s="48"/>
      <c r="O84" s="133" t="s">
        <v>129</v>
      </c>
      <c r="P84" s="134">
        <f>I5*F3*110</f>
        <v>14520</v>
      </c>
      <c r="Q84" s="135"/>
      <c r="R84" s="135"/>
      <c r="S84" s="135" t="s">
        <v>231</v>
      </c>
      <c r="T84" s="135"/>
      <c r="U84" s="136"/>
    </row>
    <row r="85" spans="1:13" ht="12.75">
      <c r="A85" s="110" t="s">
        <v>16</v>
      </c>
      <c r="B85" s="48">
        <f>'Забр.1'!B85+'Забр.2'!B85+'Забр.3'!B85+'Идём+запасной'!B85</f>
        <v>1</v>
      </c>
      <c r="C85" s="48"/>
      <c r="D85" s="48"/>
      <c r="E85" s="59"/>
      <c r="F85" s="48"/>
      <c r="J85" s="106"/>
      <c r="K85" s="112" t="s">
        <v>26</v>
      </c>
      <c r="L85" s="59">
        <f>E171</f>
        <v>240</v>
      </c>
      <c r="M85" s="48"/>
    </row>
    <row r="86" spans="1:17" ht="26.25">
      <c r="A86" s="77" t="s">
        <v>14</v>
      </c>
      <c r="B86" s="48"/>
      <c r="C86" s="48">
        <v>10</v>
      </c>
      <c r="D86" s="48"/>
      <c r="E86" s="59">
        <f>'Забр.1'!E86+'Забр.2'!E86+'Забр.3'!E86+'Идём+запасной'!E86</f>
        <v>48</v>
      </c>
      <c r="F86" s="48">
        <f>E86/$I$5/$F$3</f>
        <v>0.36363636363636365</v>
      </c>
      <c r="J86" s="106"/>
      <c r="K86" s="48"/>
      <c r="L86" s="59"/>
      <c r="M86" s="48"/>
      <c r="O86" s="37" t="s">
        <v>71</v>
      </c>
      <c r="P86" s="37">
        <f>SUM(P6:P83)</f>
        <v>80333.2</v>
      </c>
      <c r="Q86" s="37">
        <f>SUM(Q6:Q79)</f>
        <v>0</v>
      </c>
    </row>
    <row r="87" spans="1:20" ht="26.25">
      <c r="A87" s="77" t="s">
        <v>8</v>
      </c>
      <c r="B87" s="48"/>
      <c r="C87" s="48">
        <v>40</v>
      </c>
      <c r="D87" s="48"/>
      <c r="E87" s="59">
        <f>'Забр.1'!E87+'Забр.2'!E87+'Забр.3'!E87+'Идём+запасной'!E87</f>
        <v>0</v>
      </c>
      <c r="F87" s="48">
        <f>E87/$I$5/$F$3</f>
        <v>0</v>
      </c>
      <c r="J87" s="106"/>
      <c r="K87" s="110" t="s">
        <v>11</v>
      </c>
      <c r="L87" s="59"/>
      <c r="M87" s="48"/>
      <c r="O87" s="8" t="s">
        <v>130</v>
      </c>
      <c r="P87" s="37">
        <f>SUM(P6:P84)</f>
        <v>94853.2</v>
      </c>
      <c r="S87" s="138" t="s">
        <v>332</v>
      </c>
      <c r="T87" s="137">
        <f>P6+P7+P8+P13+P15+P16+P24+P41+P44+P46+P47+P48+P49+P51+P52+P53+P54+P57+P58+P59+P65+P66+P77+P67</f>
        <v>31591</v>
      </c>
    </row>
    <row r="88" spans="1:13" ht="12.75">
      <c r="A88" s="77" t="s">
        <v>15</v>
      </c>
      <c r="B88" s="48"/>
      <c r="C88" s="48"/>
      <c r="D88" s="48"/>
      <c r="E88" s="59">
        <f>'Забр.1'!E88+'Забр.2'!E88+'Забр.3'!E88+'Идём+запасной'!E88</f>
        <v>384</v>
      </c>
      <c r="F88" s="48">
        <f>E88/$I$5/$F$3</f>
        <v>2.909090909090909</v>
      </c>
      <c r="J88" s="106"/>
      <c r="K88" s="112" t="s">
        <v>37</v>
      </c>
      <c r="L88" s="59">
        <f aca="true" t="shared" si="4" ref="L88:L93">E186</f>
        <v>30</v>
      </c>
      <c r="M88" s="48"/>
    </row>
    <row r="89" spans="1:13" ht="12.75">
      <c r="A89" s="48"/>
      <c r="B89" s="48"/>
      <c r="C89" s="48"/>
      <c r="D89" s="48"/>
      <c r="E89" s="59"/>
      <c r="F89" s="48"/>
      <c r="J89" s="106"/>
      <c r="K89" s="112" t="s">
        <v>38</v>
      </c>
      <c r="L89" s="59">
        <f t="shared" si="4"/>
        <v>500</v>
      </c>
      <c r="M89" s="48"/>
    </row>
    <row r="90" spans="1:13" ht="12" customHeight="1">
      <c r="A90" s="110" t="s">
        <v>127</v>
      </c>
      <c r="B90" s="48">
        <f>'Забр.1'!B90+'Забр.2'!B90+'Забр.3'!B90+'Идём+запасной'!B90</f>
        <v>2</v>
      </c>
      <c r="C90" s="48"/>
      <c r="D90" s="48"/>
      <c r="E90" s="59"/>
      <c r="F90" s="48"/>
      <c r="J90" s="106"/>
      <c r="K90" s="48" t="s">
        <v>91</v>
      </c>
      <c r="L90" s="59">
        <f t="shared" si="4"/>
        <v>500</v>
      </c>
      <c r="M90" s="48"/>
    </row>
    <row r="91" spans="1:15" ht="12" customHeight="1">
      <c r="A91" s="77" t="s">
        <v>14</v>
      </c>
      <c r="B91" s="48"/>
      <c r="C91" s="48">
        <v>10</v>
      </c>
      <c r="D91" s="48"/>
      <c r="E91" s="59">
        <f>'Забр.1'!E91+'Забр.2'!E91+'Забр.3'!E91+'Идём+запасной'!E91</f>
        <v>108</v>
      </c>
      <c r="F91" s="48">
        <f>E91/$I$5/$F$3</f>
        <v>0.8181818181818182</v>
      </c>
      <c r="J91" s="106"/>
      <c r="K91" s="112" t="s">
        <v>39</v>
      </c>
      <c r="L91" s="59">
        <f t="shared" si="4"/>
        <v>280</v>
      </c>
      <c r="M91" s="48"/>
      <c r="O91" s="1" t="s">
        <v>62</v>
      </c>
    </row>
    <row r="92" spans="1:15" ht="12" customHeight="1">
      <c r="A92" s="77" t="s">
        <v>8</v>
      </c>
      <c r="B92" s="48"/>
      <c r="C92" s="48">
        <v>0</v>
      </c>
      <c r="D92" s="48"/>
      <c r="E92" s="59">
        <f>'Забр.1'!E92+'Забр.2'!E92+'Забр.3'!E92+'Идём+запасной'!E92</f>
        <v>0</v>
      </c>
      <c r="F92" s="48">
        <f>E92/$I$5/$F$3</f>
        <v>0</v>
      </c>
      <c r="J92" s="106"/>
      <c r="K92" s="112" t="s">
        <v>40</v>
      </c>
      <c r="L92" s="59">
        <f t="shared" si="4"/>
        <v>1155</v>
      </c>
      <c r="M92" s="48"/>
      <c r="O92" s="1"/>
    </row>
    <row r="93" spans="1:15" ht="12.75">
      <c r="A93" s="77" t="s">
        <v>9</v>
      </c>
      <c r="B93" s="48"/>
      <c r="C93" s="48">
        <v>35</v>
      </c>
      <c r="D93" s="48"/>
      <c r="E93" s="59">
        <f>'Забр.1'!E93+'Забр.2'!E93+'Забр.3'!E93+'Идём+запасной'!E93</f>
        <v>378</v>
      </c>
      <c r="F93" s="48">
        <f>E93/$I$5/$F$3</f>
        <v>2.8636363636363638</v>
      </c>
      <c r="J93" s="106"/>
      <c r="K93" s="112" t="s">
        <v>41</v>
      </c>
      <c r="L93" s="59">
        <f t="shared" si="4"/>
        <v>2004</v>
      </c>
      <c r="M93" s="48"/>
      <c r="O93">
        <f>P86/I5/F3</f>
        <v>608.5848484848485</v>
      </c>
    </row>
    <row r="94" spans="1:13" ht="12.75">
      <c r="A94" s="77" t="s">
        <v>92</v>
      </c>
      <c r="B94" s="48"/>
      <c r="C94" s="48">
        <v>10</v>
      </c>
      <c r="D94" s="48"/>
      <c r="E94" s="59">
        <f>'Забр.1'!E94+'Забр.2'!E94+'Забр.3'!E94+'Идём+запасной'!E94</f>
        <v>108</v>
      </c>
      <c r="F94" s="48">
        <f>E94/$I$5/$F$3</f>
        <v>0.8181818181818182</v>
      </c>
      <c r="J94" s="106"/>
      <c r="K94" s="112" t="s">
        <v>3</v>
      </c>
      <c r="L94" s="59">
        <f>E193</f>
        <v>5940</v>
      </c>
      <c r="M94" s="48"/>
    </row>
    <row r="95" spans="1:13" ht="12.75">
      <c r="A95" s="77" t="s">
        <v>82</v>
      </c>
      <c r="B95" s="48"/>
      <c r="C95" s="48">
        <v>10</v>
      </c>
      <c r="D95" s="48"/>
      <c r="E95" s="59">
        <f>'Забр.1'!E95+'Забр.2'!E95+'Забр.3'!E95+'Идём+запасной'!E95</f>
        <v>108</v>
      </c>
      <c r="F95" s="48">
        <f>E95/$I$5/$F$3</f>
        <v>0.8181818181818182</v>
      </c>
      <c r="J95" s="106"/>
      <c r="K95" s="112" t="s">
        <v>11</v>
      </c>
      <c r="L95" s="59">
        <f>E194</f>
        <v>600</v>
      </c>
      <c r="M95" s="48"/>
    </row>
    <row r="96" spans="1:13" ht="12.75">
      <c r="A96" s="77"/>
      <c r="B96" s="48"/>
      <c r="C96" s="48"/>
      <c r="D96" s="48"/>
      <c r="E96" s="59"/>
      <c r="F96" s="48"/>
      <c r="J96" s="106"/>
      <c r="K96" s="112" t="s">
        <v>42</v>
      </c>
      <c r="L96" s="59">
        <f>E195</f>
        <v>10</v>
      </c>
      <c r="M96" s="48"/>
    </row>
    <row r="97" spans="1:13" ht="12.75">
      <c r="A97" s="110" t="s">
        <v>128</v>
      </c>
      <c r="B97" s="48">
        <f>'Забр.1'!B97+'Забр.2'!B97+'Забр.3'!B97+'Идём+запасной'!B97</f>
        <v>2</v>
      </c>
      <c r="C97" s="48"/>
      <c r="D97" s="48"/>
      <c r="E97" s="59"/>
      <c r="F97" s="48"/>
      <c r="J97" s="106"/>
      <c r="K97" s="112" t="s">
        <v>43</v>
      </c>
      <c r="L97" s="59">
        <f>E196</f>
        <v>0</v>
      </c>
      <c r="M97" s="48"/>
    </row>
    <row r="98" spans="1:13" ht="12.75">
      <c r="A98" s="77" t="s">
        <v>232</v>
      </c>
      <c r="B98" s="48"/>
      <c r="C98" s="48">
        <v>50</v>
      </c>
      <c r="D98" s="48"/>
      <c r="E98" s="59">
        <f>'Забр.1'!E98+'Забр.2'!E98+'Забр.3'!E98+'Идём+запасной'!E98</f>
        <v>600</v>
      </c>
      <c r="F98" s="48">
        <f>E98/$I$5/$F$3</f>
        <v>4.545454545454546</v>
      </c>
      <c r="J98" s="106"/>
      <c r="K98" s="112" t="s">
        <v>120</v>
      </c>
      <c r="L98" s="59">
        <f>E197</f>
        <v>675</v>
      </c>
      <c r="M98" s="48"/>
    </row>
    <row r="99" spans="1:13" ht="12.75">
      <c r="A99" s="77" t="s">
        <v>8</v>
      </c>
      <c r="B99" s="48"/>
      <c r="C99" s="48">
        <v>10</v>
      </c>
      <c r="D99" s="48"/>
      <c r="E99" s="59">
        <f>'Забр.1'!E99+'Забр.2'!E99+'Забр.3'!E99+'Идём+запасной'!E99</f>
        <v>0</v>
      </c>
      <c r="F99" s="48">
        <f>E99/$I$5/$F$3</f>
        <v>0</v>
      </c>
      <c r="J99" s="106"/>
      <c r="K99" s="112" t="s">
        <v>124</v>
      </c>
      <c r="L99" s="59">
        <f>E174</f>
        <v>720</v>
      </c>
      <c r="M99" s="48"/>
    </row>
    <row r="100" spans="1:13" ht="12.75">
      <c r="A100" s="77" t="s">
        <v>60</v>
      </c>
      <c r="B100" s="48"/>
      <c r="C100" s="48">
        <v>50</v>
      </c>
      <c r="D100" s="48"/>
      <c r="E100" s="59">
        <f>'Забр.1'!E100+'Забр.2'!E100+'Забр.3'!E100+'Идём+запасной'!E100</f>
        <v>600</v>
      </c>
      <c r="F100" s="48">
        <f>E100/$I$5/$F$3</f>
        <v>4.545454545454546</v>
      </c>
      <c r="J100" s="106"/>
      <c r="K100" s="112" t="s">
        <v>125</v>
      </c>
      <c r="L100" s="59">
        <f>E175</f>
        <v>1728</v>
      </c>
      <c r="M100" s="48"/>
    </row>
    <row r="101" spans="1:13" ht="12.75">
      <c r="A101" s="77"/>
      <c r="B101" s="48"/>
      <c r="C101" s="48">
        <v>0</v>
      </c>
      <c r="D101" s="48"/>
      <c r="E101" s="59">
        <f>'Забр.1'!E101+'Забр.2'!E101+'Забр.3'!E101+'Идём+запасной'!E101</f>
        <v>0</v>
      </c>
      <c r="F101" s="48">
        <f>E101/$I$5/$F$3</f>
        <v>0</v>
      </c>
      <c r="J101" s="106"/>
      <c r="K101" s="112" t="s">
        <v>122</v>
      </c>
      <c r="L101" s="59">
        <f>E150</f>
        <v>1020</v>
      </c>
      <c r="M101" s="48"/>
    </row>
    <row r="102" spans="1:13" ht="12.75">
      <c r="A102" s="77"/>
      <c r="B102" s="48"/>
      <c r="C102" s="48"/>
      <c r="D102" s="48"/>
      <c r="E102" s="59"/>
      <c r="F102" s="48"/>
      <c r="J102" s="106"/>
      <c r="K102" s="112" t="s">
        <v>121</v>
      </c>
      <c r="L102" s="59">
        <f>E192</f>
        <v>100</v>
      </c>
      <c r="M102" s="48"/>
    </row>
    <row r="103" spans="1:13" ht="12.75">
      <c r="A103" s="48"/>
      <c r="B103" s="48"/>
      <c r="C103" s="48"/>
      <c r="D103" s="48"/>
      <c r="E103" s="59"/>
      <c r="F103" s="48"/>
      <c r="J103" s="106"/>
      <c r="K103" s="112" t="s">
        <v>301</v>
      </c>
      <c r="L103" s="59">
        <f>E62</f>
        <v>1500</v>
      </c>
      <c r="M103" s="48"/>
    </row>
    <row r="104" spans="1:13" ht="12.75">
      <c r="A104" s="110" t="s">
        <v>93</v>
      </c>
      <c r="B104" s="48">
        <f>'Забр.1'!B104+'Забр.2'!B104+'Забр.3'!B104+'Идём+запасной'!B104</f>
        <v>0</v>
      </c>
      <c r="C104" s="48"/>
      <c r="D104" s="48"/>
      <c r="E104" s="59"/>
      <c r="F104" s="48"/>
      <c r="J104" s="106"/>
      <c r="K104" s="112" t="s">
        <v>319</v>
      </c>
      <c r="L104" s="48">
        <f>E197</f>
        <v>675</v>
      </c>
      <c r="M104" s="48"/>
    </row>
    <row r="105" spans="1:13" ht="12.75">
      <c r="A105" s="77" t="s">
        <v>14</v>
      </c>
      <c r="B105" s="48"/>
      <c r="C105" s="48">
        <v>10</v>
      </c>
      <c r="D105" s="48"/>
      <c r="E105" s="59">
        <f>'Забр.1'!E105+'Забр.2'!E105+'Забр.3'!E105+'Идём+запасной'!E105</f>
        <v>0</v>
      </c>
      <c r="F105" s="48">
        <f>E105/$I$5/$F$3</f>
        <v>0</v>
      </c>
      <c r="J105" s="106"/>
      <c r="K105" s="112" t="s">
        <v>304</v>
      </c>
      <c r="L105" s="48">
        <f>E199</f>
        <v>300</v>
      </c>
      <c r="M105" s="48"/>
    </row>
    <row r="106" spans="1:13" ht="12.75">
      <c r="A106" s="77" t="s">
        <v>8</v>
      </c>
      <c r="B106" s="48"/>
      <c r="C106" s="48">
        <v>40</v>
      </c>
      <c r="D106" s="48"/>
      <c r="E106" s="59">
        <f>'Забр.1'!E106+'Забр.2'!E106+'Забр.3'!E106+'Идём+запасной'!E106</f>
        <v>0</v>
      </c>
      <c r="F106" s="48">
        <f>E106/$I$5/$F$3</f>
        <v>0</v>
      </c>
      <c r="J106" s="106"/>
      <c r="K106" s="112" t="s">
        <v>209</v>
      </c>
      <c r="L106" s="48">
        <f>E200</f>
        <v>1300</v>
      </c>
      <c r="M106" s="48"/>
    </row>
    <row r="107" spans="1:10" ht="12.75">
      <c r="A107" s="77" t="s">
        <v>77</v>
      </c>
      <c r="B107" s="48"/>
      <c r="C107" s="48">
        <v>45</v>
      </c>
      <c r="D107" s="48"/>
      <c r="E107" s="59">
        <f>'Забр.1'!E107+'Забр.2'!E107+'Забр.3'!E107+'Идём+запасной'!E107</f>
        <v>0</v>
      </c>
      <c r="F107" s="48">
        <f>E107/$I$5/$F$3</f>
        <v>0</v>
      </c>
      <c r="J107" s="106"/>
    </row>
    <row r="108" spans="1:11" ht="27.75">
      <c r="A108" s="77" t="s">
        <v>92</v>
      </c>
      <c r="B108" s="48"/>
      <c r="C108" s="48">
        <v>10</v>
      </c>
      <c r="D108" s="48"/>
      <c r="E108" s="59">
        <f>'Забр.1'!E108+'Забр.2'!E108+'Забр.3'!E108+'Идём+запасной'!E108</f>
        <v>0</v>
      </c>
      <c r="F108" s="48">
        <f>E108/$I$5/$F$3</f>
        <v>0</v>
      </c>
      <c r="J108" s="106"/>
      <c r="K108" s="16" t="s">
        <v>59</v>
      </c>
    </row>
    <row r="109" spans="1:11" ht="27.75">
      <c r="A109" s="77" t="s">
        <v>82</v>
      </c>
      <c r="B109" s="48"/>
      <c r="C109" s="48">
        <v>10</v>
      </c>
      <c r="D109" s="48"/>
      <c r="E109" s="59">
        <f>'Забр.1'!E109+'Забр.2'!E109+'Забр.3'!E109+'Идём+запасной'!E109</f>
        <v>0</v>
      </c>
      <c r="F109" s="48">
        <f>E109/$I$5/$F$3</f>
        <v>0</v>
      </c>
      <c r="J109" s="106"/>
      <c r="K109" s="16">
        <f>SUM(L6:L106)</f>
        <v>79922.2</v>
      </c>
    </row>
    <row r="110" spans="1:12" ht="12.75">
      <c r="A110" s="48"/>
      <c r="B110" s="48"/>
      <c r="C110" s="48"/>
      <c r="D110" s="48"/>
      <c r="E110" s="59"/>
      <c r="F110" s="48"/>
      <c r="J110" s="106"/>
      <c r="L110" s="63"/>
    </row>
    <row r="111" spans="1:12" ht="12.75">
      <c r="A111" s="116" t="s">
        <v>6</v>
      </c>
      <c r="B111" s="48">
        <f>'Забр.1'!B111+'Забр.2'!B111+'Забр.3'!B111+'Идём+запасной'!B111</f>
        <v>2</v>
      </c>
      <c r="C111" s="48"/>
      <c r="D111" s="48"/>
      <c r="E111" s="59"/>
      <c r="F111" s="48"/>
      <c r="J111" s="106"/>
      <c r="L111" s="63"/>
    </row>
    <row r="112" spans="1:12" ht="12.75">
      <c r="A112" s="77" t="s">
        <v>6</v>
      </c>
      <c r="B112" s="48"/>
      <c r="C112" s="48">
        <v>60</v>
      </c>
      <c r="D112" s="48"/>
      <c r="E112" s="59">
        <f>'Забр.1'!E112+'Забр.2'!E112+'Забр.3'!E112+'Идём+запасной'!E112</f>
        <v>720</v>
      </c>
      <c r="F112" s="48">
        <f>E112/$I$5/$F$3</f>
        <v>5.454545454545454</v>
      </c>
      <c r="J112" s="106"/>
      <c r="L112" s="63"/>
    </row>
    <row r="113" spans="1:12" ht="12.75">
      <c r="A113" s="77" t="s">
        <v>10</v>
      </c>
      <c r="B113" s="48"/>
      <c r="C113" s="48">
        <v>6</v>
      </c>
      <c r="D113" s="48"/>
      <c r="E113" s="59">
        <f>'Забр.1'!E113+'Забр.2'!E113+'Забр.3'!E113+'Идём+запасной'!E113</f>
        <v>72</v>
      </c>
      <c r="F113" s="48">
        <f>E113/$I$5/$F$3</f>
        <v>0.5454545454545454</v>
      </c>
      <c r="J113" s="106"/>
      <c r="L113" s="63"/>
    </row>
    <row r="114" spans="1:12" ht="12.75">
      <c r="A114" s="77" t="s">
        <v>60</v>
      </c>
      <c r="B114" s="48"/>
      <c r="C114" s="48">
        <v>35</v>
      </c>
      <c r="D114" s="48"/>
      <c r="E114" s="59">
        <f>'Забр.1'!E114+'Забр.2'!E114+'Забр.3'!E114+'Идём+запасной'!E114</f>
        <v>510</v>
      </c>
      <c r="F114" s="48">
        <f>E114/$I$5/$F$3</f>
        <v>3.8636363636363638</v>
      </c>
      <c r="J114" s="106"/>
      <c r="L114" s="63"/>
    </row>
    <row r="115" spans="1:12" ht="12.75">
      <c r="A115" s="48"/>
      <c r="B115" s="48"/>
      <c r="C115" s="48"/>
      <c r="D115" s="48"/>
      <c r="E115" s="59"/>
      <c r="F115" s="48"/>
      <c r="J115" s="106"/>
      <c r="L115" s="63"/>
    </row>
    <row r="116" spans="1:12" ht="12.75">
      <c r="A116" s="116" t="s">
        <v>166</v>
      </c>
      <c r="B116" s="48">
        <f>'Забр.1'!B116+'Забр.2'!B116+'Забр.3'!B116+'Идём+запасной'!B116</f>
        <v>4</v>
      </c>
      <c r="C116" s="48"/>
      <c r="D116" s="48"/>
      <c r="E116" s="59"/>
      <c r="F116" s="48"/>
      <c r="J116" s="106"/>
      <c r="L116" s="63"/>
    </row>
    <row r="117" spans="1:12" ht="12.75">
      <c r="A117" s="77" t="s">
        <v>166</v>
      </c>
      <c r="B117" s="48"/>
      <c r="C117" s="50">
        <v>60</v>
      </c>
      <c r="D117" s="48"/>
      <c r="E117" s="59">
        <f>'Забр.1'!E117+'Забр.2'!E117+'Забр.3'!E117+'Идём+запасной'!E117</f>
        <v>1368</v>
      </c>
      <c r="F117" s="48">
        <f>E117/$I$5/$F$3</f>
        <v>10.363636363636363</v>
      </c>
      <c r="J117" s="106"/>
      <c r="L117" s="63"/>
    </row>
    <row r="118" spans="1:12" ht="12.75">
      <c r="A118" s="77" t="s">
        <v>60</v>
      </c>
      <c r="B118" s="48"/>
      <c r="C118" s="48">
        <v>35</v>
      </c>
      <c r="D118" s="48"/>
      <c r="E118" s="59">
        <f>'Забр.1'!E118+'Забр.2'!E118+'Забр.3'!E118+'Идём+запасной'!E118</f>
        <v>960</v>
      </c>
      <c r="F118" s="48">
        <f>E118/$I$5/$F$3</f>
        <v>7.2727272727272725</v>
      </c>
      <c r="J118" s="106"/>
      <c r="L118" s="63"/>
    </row>
    <row r="119" spans="1:12" ht="12.75">
      <c r="A119" s="116"/>
      <c r="B119" s="48"/>
      <c r="C119" s="48"/>
      <c r="D119" s="48"/>
      <c r="E119" s="59"/>
      <c r="F119" s="48"/>
      <c r="J119" s="106"/>
      <c r="L119" s="63"/>
    </row>
    <row r="120" spans="1:12" ht="12.75">
      <c r="A120" s="115" t="s">
        <v>167</v>
      </c>
      <c r="B120" s="48">
        <f>'Забр.1'!B120+'Забр.2'!B120+'Забр.3'!B120+'Идём+запасной'!B120</f>
        <v>1</v>
      </c>
      <c r="C120" s="59"/>
      <c r="D120" s="59"/>
      <c r="E120" s="59"/>
      <c r="F120" s="59"/>
      <c r="J120" s="106"/>
      <c r="L120" s="63"/>
    </row>
    <row r="121" spans="1:12" ht="12.75">
      <c r="A121" s="114" t="s">
        <v>6</v>
      </c>
      <c r="B121" s="48"/>
      <c r="C121" s="59">
        <v>170</v>
      </c>
      <c r="D121" s="59"/>
      <c r="E121" s="59">
        <f>'Забр.1'!E121+'Забр.2'!E121+'Забр.3'!E121+'Идём+запасной'!E121</f>
        <v>1020</v>
      </c>
      <c r="F121" s="59">
        <f>E121/$I$5/$F$3</f>
        <v>7.7272727272727275</v>
      </c>
      <c r="J121" s="106"/>
      <c r="L121" s="63"/>
    </row>
    <row r="122" spans="1:12" ht="12.75">
      <c r="A122" s="114" t="s">
        <v>60</v>
      </c>
      <c r="B122" s="48"/>
      <c r="C122" s="59">
        <v>45</v>
      </c>
      <c r="D122" s="59"/>
      <c r="E122" s="59">
        <f>'Забр.1'!E122+'Забр.2'!E122+'Забр.3'!E122+'Идём+запасной'!E122</f>
        <v>0</v>
      </c>
      <c r="F122" s="59">
        <f>E122/$I$5/$F$3</f>
        <v>0</v>
      </c>
      <c r="J122" s="106"/>
      <c r="L122" s="63"/>
    </row>
    <row r="123" spans="1:12" ht="12.75">
      <c r="A123" s="114" t="s">
        <v>168</v>
      </c>
      <c r="B123" s="48"/>
      <c r="C123" s="59">
        <v>15</v>
      </c>
      <c r="D123" s="59"/>
      <c r="E123" s="59">
        <f>'Забр.1'!E123+'Забр.2'!E123+'Забр.3'!E123+'Идём+запасной'!E123</f>
        <v>90</v>
      </c>
      <c r="F123" s="59">
        <f>E123/$I$5/$F$3</f>
        <v>0.6818181818181818</v>
      </c>
      <c r="J123" s="106"/>
      <c r="L123" s="63"/>
    </row>
    <row r="124" spans="1:12" ht="12.75">
      <c r="A124" s="114" t="s">
        <v>40</v>
      </c>
      <c r="B124" s="48"/>
      <c r="C124" s="59">
        <v>40</v>
      </c>
      <c r="D124" s="59"/>
      <c r="E124" s="59">
        <f>'Забр.1'!E124+'Забр.2'!E124+'Забр.3'!E124+'Идём+запасной'!E124</f>
        <v>240</v>
      </c>
      <c r="F124" s="59">
        <f>E124/$I$5/$F$3</f>
        <v>1.8181818181818181</v>
      </c>
      <c r="I124">
        <f>SUM(E121:E125)</f>
        <v>1590</v>
      </c>
      <c r="J124" s="106"/>
      <c r="L124" s="63"/>
    </row>
    <row r="125" spans="1:12" ht="12.75">
      <c r="A125" s="114" t="s">
        <v>92</v>
      </c>
      <c r="B125" s="48"/>
      <c r="C125" s="59">
        <v>40</v>
      </c>
      <c r="D125" s="59"/>
      <c r="E125" s="59">
        <f>'Забр.1'!E125+'Забр.2'!E125+'Забр.3'!E125+'Идём+запасной'!E125</f>
        <v>240</v>
      </c>
      <c r="F125" s="59">
        <f>E125/$I$5/$F$3</f>
        <v>1.8181818181818181</v>
      </c>
      <c r="J125" s="106"/>
      <c r="L125" s="63"/>
    </row>
    <row r="126" spans="1:12" ht="12.75">
      <c r="A126" s="48"/>
      <c r="B126" s="48"/>
      <c r="C126" s="48"/>
      <c r="D126" s="48"/>
      <c r="E126" s="59"/>
      <c r="F126" s="48"/>
      <c r="J126" s="106"/>
      <c r="L126" s="63"/>
    </row>
    <row r="127" spans="1:12" ht="12.75">
      <c r="A127" s="115" t="s">
        <v>328</v>
      </c>
      <c r="B127" s="48">
        <f>'Забр.1'!B127+'Забр.2'!B127+'Забр.3'!B127+'Идём+запасной'!B127</f>
        <v>2</v>
      </c>
      <c r="C127" s="59"/>
      <c r="D127" s="59"/>
      <c r="E127" s="59"/>
      <c r="F127" s="59"/>
      <c r="J127" s="106"/>
      <c r="L127" s="63"/>
    </row>
    <row r="128" spans="1:12" ht="12.75">
      <c r="A128" s="114" t="s">
        <v>329</v>
      </c>
      <c r="B128" s="48"/>
      <c r="C128" s="59">
        <v>60</v>
      </c>
      <c r="D128" s="59"/>
      <c r="E128" s="59">
        <f>'Забр.1'!E128+'Забр.2'!E128+'Забр.3'!E128+'Идём+запасной'!E128</f>
        <v>720</v>
      </c>
      <c r="F128" s="59">
        <f>E128/$I$5/$F$3</f>
        <v>5.454545454545454</v>
      </c>
      <c r="J128" s="106"/>
      <c r="L128" s="63"/>
    </row>
    <row r="129" spans="1:10" ht="12.75">
      <c r="A129" s="114" t="s">
        <v>22</v>
      </c>
      <c r="B129" s="48"/>
      <c r="C129" s="59">
        <v>20</v>
      </c>
      <c r="D129" s="59"/>
      <c r="E129" s="59">
        <f>'Забр.1'!E129+'Забр.2'!E129+'Забр.3'!E129+'Идём+запасной'!E129</f>
        <v>240</v>
      </c>
      <c r="F129" s="59">
        <f>E129/$I$5/$F$3</f>
        <v>1.8181818181818181</v>
      </c>
      <c r="J129" s="106"/>
    </row>
    <row r="130" spans="1:10" ht="12.75">
      <c r="A130" s="48"/>
      <c r="B130" s="48"/>
      <c r="C130" s="48"/>
      <c r="D130" s="48"/>
      <c r="E130" s="59"/>
      <c r="F130" s="48"/>
      <c r="J130" s="106"/>
    </row>
    <row r="131" spans="1:10" ht="12.75">
      <c r="A131" s="110" t="s">
        <v>18</v>
      </c>
      <c r="B131" s="48">
        <f>'Забр.1'!B131+'Забр.2'!B131+'Забр.3'!B131+'Идём+запасной'!B131</f>
        <v>21</v>
      </c>
      <c r="C131" s="48"/>
      <c r="D131" s="48"/>
      <c r="E131" s="59"/>
      <c r="F131" s="48"/>
      <c r="J131" s="106"/>
    </row>
    <row r="132" spans="1:10" ht="12.75">
      <c r="A132" s="77" t="s">
        <v>123</v>
      </c>
      <c r="B132" s="48">
        <f>'Забр.1'!B132+'Забр.2'!B132+'Забр.3'!B132+'Идём+запасной'!B132</f>
        <v>10</v>
      </c>
      <c r="C132" s="48">
        <v>25</v>
      </c>
      <c r="D132" s="48"/>
      <c r="E132" s="59">
        <f>'Забр.1'!E132+'Забр.2'!E132+'Забр.3'!E132+'Идём+запасной'!E132</f>
        <v>1410</v>
      </c>
      <c r="F132" s="48">
        <f aca="true" t="shared" si="5" ref="F132:F142">E132/$I$5/$F$3</f>
        <v>10.681818181818182</v>
      </c>
      <c r="J132" s="106"/>
    </row>
    <row r="133" spans="1:10" ht="12.75">
      <c r="A133" s="77" t="s">
        <v>20</v>
      </c>
      <c r="B133" s="48">
        <f>'Забр.1'!B133+'Забр.2'!B133+'Забр.3'!B133+'Идём+запасной'!B133</f>
        <v>18</v>
      </c>
      <c r="C133" s="48">
        <v>25</v>
      </c>
      <c r="D133" s="48"/>
      <c r="E133" s="59">
        <f>'Забр.1'!E133+'Забр.2'!E133+'Забр.3'!E133+'Идём+запасной'!E133</f>
        <v>2610</v>
      </c>
      <c r="F133" s="48">
        <f t="shared" si="5"/>
        <v>19.772727272727273</v>
      </c>
      <c r="J133" s="106"/>
    </row>
    <row r="134" spans="1:10" ht="12.75">
      <c r="A134" s="77" t="s">
        <v>21</v>
      </c>
      <c r="B134" s="48">
        <f>'Забр.1'!B134+'Забр.2'!B134+'Забр.3'!B134+'Идём+запасной'!B134</f>
        <v>3</v>
      </c>
      <c r="C134" s="48">
        <v>25</v>
      </c>
      <c r="D134" s="48"/>
      <c r="E134" s="59">
        <f>'Забр.1'!E134+'Забр.2'!E134+'Забр.3'!E134+'Идём+запасной'!E134</f>
        <v>360</v>
      </c>
      <c r="F134" s="48">
        <f t="shared" si="5"/>
        <v>2.727272727272727</v>
      </c>
      <c r="J134" s="106"/>
    </row>
    <row r="135" spans="1:10" ht="12.75">
      <c r="A135" s="77" t="s">
        <v>22</v>
      </c>
      <c r="B135" s="48">
        <f>'Забр.1'!B135+'Забр.2'!B135+'Забр.3'!B135+'Идём+запасной'!B135</f>
        <v>21</v>
      </c>
      <c r="C135" s="48">
        <v>25</v>
      </c>
      <c r="D135" s="48"/>
      <c r="E135" s="59">
        <f>'Забр.1'!E135+'Забр.2'!E135+'Забр.3'!E135+'Идём+запасной'!E135</f>
        <v>2970</v>
      </c>
      <c r="F135" s="48">
        <f t="shared" si="5"/>
        <v>22.5</v>
      </c>
      <c r="J135" s="106"/>
    </row>
    <row r="136" spans="1:10" ht="12.75">
      <c r="A136" s="77" t="s">
        <v>10</v>
      </c>
      <c r="B136" s="48">
        <f>'Забр.1'!B136+'Забр.2'!B136+'Забр.3'!B136+'Идём+запасной'!B136</f>
        <v>0</v>
      </c>
      <c r="C136" s="50">
        <v>7</v>
      </c>
      <c r="D136" s="48"/>
      <c r="E136" s="59">
        <f>'Забр.1'!E136+'Забр.2'!E136+'Забр.3'!E136+'Идём+запасной'!E136</f>
        <v>0</v>
      </c>
      <c r="F136" s="48">
        <f t="shared" si="5"/>
        <v>0</v>
      </c>
      <c r="J136" s="106"/>
    </row>
    <row r="137" spans="1:10" ht="12.75">
      <c r="A137" s="77" t="s">
        <v>23</v>
      </c>
      <c r="B137" s="48">
        <f>'Забр.1'!B137+'Забр.2'!B137+'Забр.3'!B137+'Идём+запасной'!B137</f>
        <v>0</v>
      </c>
      <c r="C137" s="48">
        <v>50</v>
      </c>
      <c r="D137" s="48"/>
      <c r="E137" s="59">
        <f>'Забр.1'!E137+'Забр.2'!E137+'Забр.3'!E137+'Идём+запасной'!E137</f>
        <v>0</v>
      </c>
      <c r="F137" s="48">
        <f t="shared" si="5"/>
        <v>0</v>
      </c>
      <c r="J137" s="106"/>
    </row>
    <row r="138" spans="1:10" ht="12.75">
      <c r="A138" s="117" t="s">
        <v>24</v>
      </c>
      <c r="B138" s="48">
        <f>'Забр.1'!B138+'Забр.2'!B138+'Забр.3'!B138+'Идём+запасной'!B138</f>
        <v>21</v>
      </c>
      <c r="C138" s="48">
        <v>15</v>
      </c>
      <c r="D138" s="48"/>
      <c r="E138" s="59">
        <f>'Забр.1'!E138+'Забр.2'!E138+'Забр.3'!E138+'Идём+запасной'!E138</f>
        <v>1782</v>
      </c>
      <c r="F138" s="48">
        <f t="shared" si="5"/>
        <v>13.5</v>
      </c>
      <c r="J138" s="106"/>
    </row>
    <row r="139" spans="1:10" ht="12.75">
      <c r="A139" s="117" t="s">
        <v>52</v>
      </c>
      <c r="B139" s="48">
        <f>'Забр.1'!B139+'Забр.2'!B139+'Забр.3'!B139+'Идём+запасной'!B139</f>
        <v>66</v>
      </c>
      <c r="C139" s="48">
        <v>17</v>
      </c>
      <c r="D139" s="48"/>
      <c r="E139" s="59">
        <f>'Забр.1'!E139+'Забр.2'!E139+'Забр.3'!E139+'Идём+запасной'!E139</f>
        <v>6303.6</v>
      </c>
      <c r="F139" s="48">
        <f t="shared" si="5"/>
        <v>47.75454545454546</v>
      </c>
      <c r="J139" s="106"/>
    </row>
    <row r="140" spans="1:10" ht="12.75">
      <c r="A140" s="117" t="s">
        <v>25</v>
      </c>
      <c r="B140" s="48">
        <f>'Забр.1'!B140+'Забр.2'!B140+'Забр.3'!B140+'Идём+запасной'!B140</f>
        <v>0</v>
      </c>
      <c r="C140" s="50">
        <v>5</v>
      </c>
      <c r="D140" s="48"/>
      <c r="E140" s="59">
        <f>'Забр.1'!E140+'Забр.2'!E140+'Забр.3'!E140+'Идём+запасной'!E140</f>
        <v>0</v>
      </c>
      <c r="F140" s="48">
        <f t="shared" si="5"/>
        <v>0</v>
      </c>
      <c r="J140" s="106"/>
    </row>
    <row r="141" spans="1:10" ht="12.75">
      <c r="A141" s="77" t="s">
        <v>173</v>
      </c>
      <c r="B141" s="48">
        <f>'Забр.1'!B141+'Забр.2'!B141+'Забр.3'!B141+'Идём+запасной'!B141</f>
        <v>10</v>
      </c>
      <c r="C141" s="50">
        <v>30</v>
      </c>
      <c r="D141" s="48"/>
      <c r="E141" s="59">
        <f>'Забр.1'!E141+'Забр.2'!E141+'Забр.3'!E141+'Идём+запасной'!E141</f>
        <v>1620</v>
      </c>
      <c r="F141" s="48">
        <f t="shared" si="5"/>
        <v>12.272727272727273</v>
      </c>
      <c r="J141" s="106"/>
    </row>
    <row r="142" spans="1:10" ht="12.75">
      <c r="A142" s="118" t="s">
        <v>172</v>
      </c>
      <c r="B142" s="48">
        <f>'Забр.1'!B142+'Забр.2'!B142+'Забр.3'!B142+'Идём+запасной'!B142</f>
        <v>0</v>
      </c>
      <c r="C142" s="119">
        <v>30</v>
      </c>
      <c r="D142" s="59"/>
      <c r="E142" s="59">
        <f>'Забр.1'!E142+'Забр.2'!E142+'Забр.3'!E142+'Идём+запасной'!E142</f>
        <v>0</v>
      </c>
      <c r="F142" s="48">
        <f t="shared" si="5"/>
        <v>0</v>
      </c>
      <c r="J142" s="106"/>
    </row>
    <row r="143" spans="1:10" ht="12.75">
      <c r="A143" s="118" t="s">
        <v>159</v>
      </c>
      <c r="B143" s="48">
        <f>'Забр.1'!B143+'Забр.2'!B143+'Забр.3'!B143+'Идём+запасной'!B143</f>
        <v>13</v>
      </c>
      <c r="C143" s="119">
        <v>30</v>
      </c>
      <c r="D143" s="59"/>
      <c r="E143" s="59">
        <f>'Забр.1'!E143+'Забр.2'!E143+'Забр.3'!E143+'Идём+запасной'!E143</f>
        <v>2112</v>
      </c>
      <c r="F143" s="48">
        <f>E143/$I$5/$F$3</f>
        <v>16</v>
      </c>
      <c r="J143" s="106"/>
    </row>
    <row r="144" spans="1:10" ht="12.75">
      <c r="A144" s="117" t="s">
        <v>84</v>
      </c>
      <c r="B144" s="48">
        <f>'Забр.1'!B144+'Забр.2'!B144+'Забр.3'!B144+'Идём+запасной'!B144</f>
        <v>11</v>
      </c>
      <c r="C144" s="48">
        <v>15</v>
      </c>
      <c r="D144" s="48"/>
      <c r="E144" s="59">
        <f>'Забр.1'!E144+'Забр.2'!E144+'Забр.3'!E144+'Идём+запасной'!E144</f>
        <v>990</v>
      </c>
      <c r="F144" s="48">
        <f>E144/$I$5/$F$3</f>
        <v>7.5</v>
      </c>
      <c r="J144" s="106"/>
    </row>
    <row r="145" spans="1:10" ht="12.75">
      <c r="A145" s="48"/>
      <c r="B145" s="48"/>
      <c r="C145" s="48"/>
      <c r="D145" s="48"/>
      <c r="E145" s="59"/>
      <c r="F145" s="48"/>
      <c r="J145" s="106"/>
    </row>
    <row r="146" spans="1:10" ht="12.75">
      <c r="A146" s="110" t="s">
        <v>46</v>
      </c>
      <c r="B146" s="48">
        <f>'Забр.1'!B146+'Забр.2'!B146+'Забр.3'!B146+'Идём+запасной'!B146</f>
        <v>63</v>
      </c>
      <c r="C146" s="48"/>
      <c r="D146" s="48"/>
      <c r="E146" s="59"/>
      <c r="F146" s="48"/>
      <c r="J146" s="106"/>
    </row>
    <row r="147" spans="1:10" ht="12.75">
      <c r="A147" s="120" t="s">
        <v>47</v>
      </c>
      <c r="B147" s="48">
        <f>'Забр.1'!B147+'Забр.2'!B147+'Забр.3'!B147+'Идём+запасной'!B147</f>
        <v>46</v>
      </c>
      <c r="C147" s="48">
        <v>5</v>
      </c>
      <c r="D147" s="48"/>
      <c r="E147" s="59">
        <f>'Забр.1'!E147+'Забр.2'!E147+'Забр.3'!E147+'Идём+запасной'!E147</f>
        <v>1380</v>
      </c>
      <c r="F147" s="48">
        <f>E147/$I$5/$F$3</f>
        <v>10.454545454545455</v>
      </c>
      <c r="J147" s="106"/>
    </row>
    <row r="148" spans="1:10" ht="12.75">
      <c r="A148" s="120" t="s">
        <v>48</v>
      </c>
      <c r="B148" s="48">
        <f>'Забр.1'!B148+'Забр.2'!B148+'Забр.3'!B148+'Идём+запасной'!B148</f>
        <v>11</v>
      </c>
      <c r="C148" s="48">
        <v>3</v>
      </c>
      <c r="D148" s="48"/>
      <c r="E148" s="59">
        <f>'Забр.1'!E148+'Забр.2'!E148+'Забр.3'!E148+'Идём+запасной'!E148</f>
        <v>198</v>
      </c>
      <c r="F148" s="48">
        <f>E148/$I$5/$F$3</f>
        <v>1.5</v>
      </c>
      <c r="J148" s="106"/>
    </row>
    <row r="149" spans="1:10" ht="12.75">
      <c r="A149" s="120" t="s">
        <v>49</v>
      </c>
      <c r="B149" s="48">
        <f>'Забр.1'!B149+'Забр.2'!B149+'Забр.3'!B149+'Идём+запасной'!B149</f>
        <v>3</v>
      </c>
      <c r="C149" s="48">
        <v>40</v>
      </c>
      <c r="D149" s="48"/>
      <c r="E149" s="59">
        <f>'Забр.1'!E149+'Забр.2'!E149+'Забр.3'!E149+'Идём+запасной'!E149</f>
        <v>720</v>
      </c>
      <c r="F149" s="48">
        <f>E149/$I$5/$F$3</f>
        <v>5.454545454545454</v>
      </c>
      <c r="J149" s="106"/>
    </row>
    <row r="150" spans="1:10" ht="12.75">
      <c r="A150" s="120" t="s">
        <v>122</v>
      </c>
      <c r="B150" s="48">
        <f>'Забр.1'!B150+'Забр.2'!B150+'Забр.3'!B150+'Идём+запасной'!B150</f>
        <v>2</v>
      </c>
      <c r="C150" s="48">
        <v>80</v>
      </c>
      <c r="D150" s="48"/>
      <c r="E150" s="59">
        <f>'Забр.1'!E150+'Забр.2'!E150+'Забр.3'!E150+'Идём+запасной'!E150</f>
        <v>1020</v>
      </c>
      <c r="F150" s="48">
        <f>E150/$I$5/$F$3</f>
        <v>7.7272727272727275</v>
      </c>
      <c r="I150">
        <f>SUM(B147:B150)</f>
        <v>62</v>
      </c>
      <c r="J150" s="106"/>
    </row>
    <row r="151" spans="1:10" ht="12.75">
      <c r="A151" s="48"/>
      <c r="B151" s="48"/>
      <c r="C151" s="48"/>
      <c r="D151" s="48"/>
      <c r="E151" s="59"/>
      <c r="F151" s="48"/>
      <c r="J151" s="106"/>
    </row>
    <row r="152" spans="1:10" ht="12.75">
      <c r="A152" s="110" t="s">
        <v>50</v>
      </c>
      <c r="B152" s="48">
        <f>'Забр.1'!B152+'Забр.2'!B152+'Забр.3'!B152+'Идём+запасной'!B152</f>
        <v>2</v>
      </c>
      <c r="C152" s="48"/>
      <c r="D152" s="48"/>
      <c r="E152" s="59"/>
      <c r="F152" s="48"/>
      <c r="J152" s="106"/>
    </row>
    <row r="153" spans="1:10" ht="12.75">
      <c r="A153" s="120" t="s">
        <v>50</v>
      </c>
      <c r="B153" s="48"/>
      <c r="C153" s="48">
        <v>15</v>
      </c>
      <c r="D153" s="48"/>
      <c r="E153" s="59">
        <f>'Забр.1'!E153+'Забр.2'!E153+'Забр.3'!E153+'Идём+запасной'!E153</f>
        <v>162</v>
      </c>
      <c r="F153" s="48">
        <f>E153/$I$5/$F$3</f>
        <v>1.2272727272727273</v>
      </c>
      <c r="J153" s="106"/>
    </row>
    <row r="154" spans="1:10" ht="12.75">
      <c r="A154" s="120" t="s">
        <v>1</v>
      </c>
      <c r="B154" s="48"/>
      <c r="C154" s="48">
        <v>20</v>
      </c>
      <c r="D154" s="48"/>
      <c r="E154" s="59">
        <f>'Забр.1'!E154+'Забр.2'!E154+'Забр.3'!E154+'Идём+запасной'!E154</f>
        <v>216</v>
      </c>
      <c r="F154" s="48">
        <f>E154/$I$5/$F$3</f>
        <v>1.6363636363636365</v>
      </c>
      <c r="J154" s="106"/>
    </row>
    <row r="155" spans="1:10" ht="12.75">
      <c r="A155" s="48"/>
      <c r="B155" s="48"/>
      <c r="C155" s="48"/>
      <c r="D155" s="48"/>
      <c r="E155" s="59"/>
      <c r="F155" s="48"/>
      <c r="J155" s="106"/>
    </row>
    <row r="156" spans="1:10" ht="12.75">
      <c r="A156" s="110" t="s">
        <v>17</v>
      </c>
      <c r="B156" s="48">
        <f>F3*I156</f>
        <v>176</v>
      </c>
      <c r="C156" s="48"/>
      <c r="D156" s="48"/>
      <c r="E156" s="59"/>
      <c r="F156" s="48"/>
      <c r="G156" t="s">
        <v>174</v>
      </c>
      <c r="I156">
        <v>8</v>
      </c>
      <c r="J156" s="106"/>
    </row>
    <row r="157" spans="1:10" ht="12.75">
      <c r="A157" s="120" t="s">
        <v>27</v>
      </c>
      <c r="B157" s="48">
        <f>'Забр.1'!B157+'Забр.2'!B157+'Забр.3'!B157+'Идём+запасной'!B157</f>
        <v>4</v>
      </c>
      <c r="C157" s="48">
        <v>20</v>
      </c>
      <c r="D157" s="48"/>
      <c r="E157" s="59">
        <f>'Забр.1'!E157+'Забр.2'!E157+'Забр.3'!E157+'Идём+запасной'!E157</f>
        <v>360</v>
      </c>
      <c r="F157" s="48">
        <f aca="true" t="shared" si="6" ref="F157:F183">E157/$I$5/$F$3</f>
        <v>2.727272727272727</v>
      </c>
      <c r="J157" s="106"/>
    </row>
    <row r="158" spans="1:10" ht="12.75">
      <c r="A158" s="120" t="s">
        <v>28</v>
      </c>
      <c r="B158" s="48">
        <f>'Забр.1'!B158+'Забр.2'!B158+'Забр.3'!B158+'Идём+запасной'!B158</f>
        <v>10</v>
      </c>
      <c r="C158" s="48">
        <v>15</v>
      </c>
      <c r="D158" s="48"/>
      <c r="E158" s="59">
        <f>'Забр.1'!E158+'Забр.2'!E158+'Забр.3'!E158+'Идём+запасной'!E158</f>
        <v>600</v>
      </c>
      <c r="F158" s="48">
        <f t="shared" si="6"/>
        <v>4.545454545454546</v>
      </c>
      <c r="J158" s="106"/>
    </row>
    <row r="159" spans="1:10" ht="12.75">
      <c r="A159" s="120" t="s">
        <v>29</v>
      </c>
      <c r="B159" s="48">
        <f>'Забр.1'!B159+'Забр.2'!B159+'Забр.3'!B159+'Идём+запасной'!B159</f>
        <v>4</v>
      </c>
      <c r="C159" s="48">
        <f>5*2</f>
        <v>10</v>
      </c>
      <c r="D159" s="48"/>
      <c r="E159" s="59">
        <f>'Забр.1'!E159+'Забр.2'!E159+'Забр.3'!E159+'Идём+запасной'!E159</f>
        <v>240</v>
      </c>
      <c r="F159" s="48">
        <f t="shared" si="6"/>
        <v>1.8181818181818181</v>
      </c>
      <c r="J159" s="106"/>
    </row>
    <row r="160" spans="1:10" ht="12.75">
      <c r="A160" s="120" t="s">
        <v>179</v>
      </c>
      <c r="B160" s="48">
        <f>'Забр.1'!B160+'Забр.2'!B160+'Забр.3'!B160+'Идём+запасной'!B160</f>
        <v>11</v>
      </c>
      <c r="C160" s="48">
        <f>5*2</f>
        <v>10</v>
      </c>
      <c r="D160" s="48"/>
      <c r="E160" s="59">
        <f>'Забр.1'!E160+'Забр.2'!E160+'Забр.3'!E160+'Идём+запасной'!E160</f>
        <v>660</v>
      </c>
      <c r="F160" s="48">
        <f t="shared" si="6"/>
        <v>5</v>
      </c>
      <c r="J160" s="106"/>
    </row>
    <row r="161" spans="1:10" ht="12.75">
      <c r="A161" s="120" t="s">
        <v>34</v>
      </c>
      <c r="B161" s="48">
        <f>'Забр.1'!B161+'Забр.2'!B161+'Забр.3'!B161+'Идём+запасной'!B161</f>
        <v>11</v>
      </c>
      <c r="C161" s="48"/>
      <c r="D161" s="48"/>
      <c r="E161" s="59">
        <f>'Забр.1'!E161+'Забр.2'!E161+'Забр.3'!E161+'Идём+запасной'!E161</f>
        <v>1100</v>
      </c>
      <c r="F161" s="48">
        <f t="shared" si="6"/>
        <v>8.333333333333334</v>
      </c>
      <c r="J161" s="106"/>
    </row>
    <row r="162" spans="1:10" ht="12.75">
      <c r="A162" s="120" t="s">
        <v>31</v>
      </c>
      <c r="B162" s="48">
        <f>'Забр.1'!B162+'Забр.2'!B162+'Забр.3'!B162+'Идём+запасной'!B162</f>
        <v>13</v>
      </c>
      <c r="C162" s="48">
        <v>15</v>
      </c>
      <c r="D162" s="48"/>
      <c r="E162" s="59">
        <f>'Забр.1'!E162+'Забр.2'!E162+'Забр.3'!E162+'Идём+запасной'!E162</f>
        <v>1170</v>
      </c>
      <c r="F162" s="48">
        <f t="shared" si="6"/>
        <v>8.863636363636363</v>
      </c>
      <c r="J162" s="106"/>
    </row>
    <row r="163" spans="1:10" ht="12.75">
      <c r="A163" s="120" t="s">
        <v>32</v>
      </c>
      <c r="B163" s="48">
        <f>'Забр.1'!B163+'Забр.2'!B163+'Забр.3'!B163+'Идём+запасной'!B163</f>
        <v>11</v>
      </c>
      <c r="C163" s="48">
        <v>15</v>
      </c>
      <c r="D163" s="48"/>
      <c r="E163" s="59">
        <f>'Забр.1'!E163+'Забр.2'!E163+'Забр.3'!E163+'Идём+запасной'!E163</f>
        <v>990</v>
      </c>
      <c r="F163" s="48">
        <f t="shared" si="6"/>
        <v>7.5</v>
      </c>
      <c r="J163" s="106"/>
    </row>
    <row r="164" spans="1:10" ht="12.75">
      <c r="A164" s="120" t="s">
        <v>88</v>
      </c>
      <c r="B164" s="48">
        <f>'Забр.1'!B164+'Забр.2'!B164+'Забр.3'!B164+'Идём+запасной'!B164</f>
        <v>11</v>
      </c>
      <c r="C164" s="48">
        <v>15</v>
      </c>
      <c r="D164" s="48"/>
      <c r="E164" s="59">
        <f>'Забр.1'!E164+'Забр.2'!E164+'Забр.3'!E164+'Идём+запасной'!E164</f>
        <v>990</v>
      </c>
      <c r="F164" s="48">
        <f t="shared" si="6"/>
        <v>7.5</v>
      </c>
      <c r="J164" s="106"/>
    </row>
    <row r="165" spans="1:10" ht="12.75">
      <c r="A165" s="120" t="s">
        <v>53</v>
      </c>
      <c r="B165" s="48">
        <f>'Забр.1'!B165+'Забр.2'!B165+'Забр.3'!B165+'Идём+запасной'!B165</f>
        <v>7</v>
      </c>
      <c r="C165" s="48">
        <f>7*2</f>
        <v>14</v>
      </c>
      <c r="D165" s="48"/>
      <c r="E165" s="59">
        <f>'Забр.1'!E165+'Забр.2'!E165+'Забр.3'!E165+'Идём+запасной'!E165</f>
        <v>588</v>
      </c>
      <c r="F165" s="48">
        <f t="shared" si="6"/>
        <v>4.454545454545454</v>
      </c>
      <c r="J165" s="106"/>
    </row>
    <row r="166" spans="1:10" ht="12.75">
      <c r="A166" s="120" t="s">
        <v>35</v>
      </c>
      <c r="B166" s="48">
        <f>'Забр.1'!B166+'Забр.2'!B166+'Забр.3'!B166+'Идём+запасной'!B166</f>
        <v>1</v>
      </c>
      <c r="C166" s="48">
        <v>30</v>
      </c>
      <c r="D166" s="48"/>
      <c r="E166" s="59">
        <f>'Забр.1'!E166+'Забр.2'!E166+'Забр.3'!E166+'Идём+запасной'!E166</f>
        <v>180</v>
      </c>
      <c r="F166" s="48">
        <f t="shared" si="6"/>
        <v>1.3636363636363635</v>
      </c>
      <c r="J166" s="106"/>
    </row>
    <row r="167" spans="1:10" ht="12.75">
      <c r="A167" s="120" t="s">
        <v>36</v>
      </c>
      <c r="B167" s="48">
        <f>'Забр.1'!B167+'Забр.2'!B167+'Забр.3'!B167+'Идём+запасной'!B167</f>
        <v>0</v>
      </c>
      <c r="C167" s="48">
        <v>40</v>
      </c>
      <c r="D167" s="48"/>
      <c r="E167" s="59">
        <f>'Забр.1'!E167+'Забр.2'!E167+'Забр.3'!E167+'Идём+запасной'!E167</f>
        <v>0</v>
      </c>
      <c r="F167" s="48">
        <f t="shared" si="6"/>
        <v>0</v>
      </c>
      <c r="J167" s="106"/>
    </row>
    <row r="168" spans="1:10" ht="12.75">
      <c r="A168" s="77" t="s">
        <v>75</v>
      </c>
      <c r="B168" s="48">
        <f>'Забр.1'!B168+'Забр.2'!B168+'Забр.3'!B168+'Идём+запасной'!B168</f>
        <v>10</v>
      </c>
      <c r="C168" s="48">
        <v>30</v>
      </c>
      <c r="D168" s="48"/>
      <c r="E168" s="59">
        <f>'Забр.1'!E168+'Забр.2'!E168+'Забр.3'!E168+'Идём+запасной'!E168</f>
        <v>1710</v>
      </c>
      <c r="F168" s="48">
        <f t="shared" si="6"/>
        <v>12.954545454545455</v>
      </c>
      <c r="J168" s="106"/>
    </row>
    <row r="169" spans="1:10" ht="12.75">
      <c r="A169" s="77" t="s">
        <v>72</v>
      </c>
      <c r="B169" s="48">
        <f>'Забр.1'!B169+'Забр.2'!B169+'Забр.3'!B169+'Идём+запасной'!B169</f>
        <v>8</v>
      </c>
      <c r="C169" s="48">
        <v>20</v>
      </c>
      <c r="D169" s="48"/>
      <c r="E169" s="59">
        <f>'Забр.1'!E169+'Забр.2'!E169+'Забр.3'!E169+'Идём+запасной'!E169</f>
        <v>960</v>
      </c>
      <c r="F169" s="48">
        <f t="shared" si="6"/>
        <v>7.2727272727272725</v>
      </c>
      <c r="J169" s="106"/>
    </row>
    <row r="170" spans="1:10" ht="12.75">
      <c r="A170" s="120" t="s">
        <v>159</v>
      </c>
      <c r="B170" s="48">
        <f>'Забр.1'!B170+'Забр.2'!B170+'Забр.3'!B170+'Идём+запасной'!B170</f>
        <v>0</v>
      </c>
      <c r="C170" s="48">
        <v>15</v>
      </c>
      <c r="D170" s="48"/>
      <c r="E170" s="59">
        <f>'Забр.1'!E170+'Забр.2'!E170+'Забр.3'!E170+'Идём+запасной'!E170</f>
        <v>0</v>
      </c>
      <c r="F170" s="48">
        <f t="shared" si="6"/>
        <v>0</v>
      </c>
      <c r="J170" s="106"/>
    </row>
    <row r="171" spans="1:10" ht="12.75">
      <c r="A171" s="120" t="s">
        <v>26</v>
      </c>
      <c r="B171" s="48">
        <f>'Забр.1'!B171+'Забр.2'!B171+'Забр.3'!B171+'Идём+запасной'!B171</f>
        <v>4</v>
      </c>
      <c r="C171" s="48">
        <v>10</v>
      </c>
      <c r="D171" s="48"/>
      <c r="E171" s="59">
        <f>'Забр.1'!E171+'Забр.2'!E171+'Забр.3'!E171+'Идём+запасной'!E171</f>
        <v>240</v>
      </c>
      <c r="F171" s="48">
        <f t="shared" si="6"/>
        <v>1.8181818181818181</v>
      </c>
      <c r="J171" s="106"/>
    </row>
    <row r="172" spans="1:10" ht="12.75">
      <c r="A172" s="117" t="s">
        <v>326</v>
      </c>
      <c r="B172" s="48">
        <f>'Забр.1'!B172+'Забр.2'!B172+'Забр.3'!B172+'Идём+запасной'!B172</f>
        <v>1</v>
      </c>
      <c r="C172" s="48">
        <v>30</v>
      </c>
      <c r="D172" s="48"/>
      <c r="E172" s="59">
        <f>'Забр.1'!E172+'Забр.2'!E172+'Забр.3'!E172+'Идём+запасной'!E172</f>
        <v>90</v>
      </c>
      <c r="F172" s="48">
        <f t="shared" si="6"/>
        <v>0.6818181818181818</v>
      </c>
      <c r="H172" t="s">
        <v>94</v>
      </c>
      <c r="I172">
        <f>SUM(B157:B162)+SUM(B166:B173)</f>
        <v>80</v>
      </c>
      <c r="J172" s="106"/>
    </row>
    <row r="173" spans="1:10" ht="12.75">
      <c r="A173" s="77" t="s">
        <v>45</v>
      </c>
      <c r="B173" s="48">
        <f>'Забр.1'!B173+'Забр.2'!B173+'Забр.3'!B173+'Идём+запасной'!B173</f>
        <v>3</v>
      </c>
      <c r="C173" s="48">
        <v>30</v>
      </c>
      <c r="D173" s="48"/>
      <c r="E173" s="59">
        <f>'Забр.1'!E173+'Забр.2'!E173+'Забр.3'!E173+'Идём+запасной'!E173</f>
        <v>540</v>
      </c>
      <c r="F173" s="48">
        <f t="shared" si="6"/>
        <v>4.090909090909091</v>
      </c>
      <c r="H173" t="s">
        <v>95</v>
      </c>
      <c r="I173">
        <f>SUM(B174:B183)+SUM(B163:B165)</f>
        <v>54</v>
      </c>
      <c r="J173" s="106"/>
    </row>
    <row r="174" spans="1:10" ht="12.75">
      <c r="A174" s="117" t="s">
        <v>124</v>
      </c>
      <c r="B174" s="48">
        <f>'Забр.1'!B174+'Забр.2'!B174+'Забр.3'!B174+'Идём+запасной'!B174</f>
        <v>1</v>
      </c>
      <c r="C174" s="48">
        <v>12</v>
      </c>
      <c r="D174" s="48"/>
      <c r="E174" s="59">
        <f>'Забр.1'!E174+'Забр.2'!E174+'Забр.3'!E174+'Идём+запасной'!E174</f>
        <v>720</v>
      </c>
      <c r="F174" s="48">
        <f t="shared" si="6"/>
        <v>5.454545454545454</v>
      </c>
      <c r="J174" s="106"/>
    </row>
    <row r="175" spans="1:10" ht="12.75">
      <c r="A175" s="117" t="s">
        <v>125</v>
      </c>
      <c r="B175" s="48">
        <f>'Забр.1'!B175+'Забр.2'!B175+'Забр.3'!B175+'Идём+запасной'!B175</f>
        <v>4</v>
      </c>
      <c r="C175" s="48">
        <v>12</v>
      </c>
      <c r="D175" s="48"/>
      <c r="E175" s="59">
        <f>'Забр.1'!E175+'Забр.2'!E175+'Забр.3'!E175+'Идём+запасной'!E175</f>
        <v>1728</v>
      </c>
      <c r="F175" s="48">
        <f t="shared" si="6"/>
        <v>13.090909090909092</v>
      </c>
      <c r="J175" s="106"/>
    </row>
    <row r="176" spans="1:10" ht="12.75">
      <c r="A176" s="120" t="s">
        <v>171</v>
      </c>
      <c r="B176" s="48">
        <f>'Забр.1'!B176+'Забр.2'!B176+'Забр.3'!B176+'Идём+запасной'!B176</f>
        <v>1</v>
      </c>
      <c r="C176" s="48">
        <v>15</v>
      </c>
      <c r="D176" s="48"/>
      <c r="E176" s="59">
        <f>'Забр.1'!E176+'Забр.2'!E176+'Забр.3'!E176+'Идём+запасной'!E176</f>
        <v>90</v>
      </c>
      <c r="F176" s="48">
        <f t="shared" si="6"/>
        <v>0.6818181818181818</v>
      </c>
      <c r="J176" s="106"/>
    </row>
    <row r="177" spans="1:10" ht="12.75">
      <c r="A177" s="117" t="s">
        <v>89</v>
      </c>
      <c r="B177" s="48">
        <f>'Забр.1'!B177+'Забр.2'!B177+'Забр.3'!B177+'Идём+запасной'!B177</f>
        <v>14</v>
      </c>
      <c r="C177" s="48">
        <v>15</v>
      </c>
      <c r="D177" s="48"/>
      <c r="E177" s="59">
        <f>'Забр.1'!E177+'Забр.2'!E177+'Забр.3'!E177+'Идём+запасной'!E177</f>
        <v>1260</v>
      </c>
      <c r="F177" s="48">
        <f t="shared" si="6"/>
        <v>9.545454545454545</v>
      </c>
      <c r="J177" s="106"/>
    </row>
    <row r="178" spans="1:10" ht="12.75">
      <c r="A178" s="120" t="s">
        <v>33</v>
      </c>
      <c r="B178" s="48">
        <f>'Забр.1'!B178+'Забр.2'!B178+'Забр.3'!B178+'Идём+запасной'!B178</f>
        <v>5</v>
      </c>
      <c r="C178" s="48">
        <f>15</f>
        <v>15</v>
      </c>
      <c r="D178" s="48"/>
      <c r="E178" s="59">
        <f>'Забр.1'!E178+'Забр.2'!E178+'Забр.3'!E178+'Идём+запасной'!E178</f>
        <v>450</v>
      </c>
      <c r="F178" s="48">
        <f t="shared" si="6"/>
        <v>3.409090909090909</v>
      </c>
      <c r="J178" s="106"/>
    </row>
    <row r="179" spans="1:10" ht="12.75">
      <c r="A179" s="77" t="s">
        <v>20</v>
      </c>
      <c r="B179" s="48">
        <f>'Забр.1'!B179+'Забр.2'!B179+'Забр.3'!B179+'Идём+запасной'!B179</f>
        <v>0</v>
      </c>
      <c r="C179" s="48">
        <v>30</v>
      </c>
      <c r="D179" s="48"/>
      <c r="E179" s="59">
        <f>'Забр.1'!E179+'Забр.2'!E179+'Забр.3'!E179+'Идём+запасной'!E179</f>
        <v>0</v>
      </c>
      <c r="F179" s="48">
        <f t="shared" si="6"/>
        <v>0</v>
      </c>
      <c r="J179" s="106"/>
    </row>
    <row r="180" spans="1:10" ht="12.75">
      <c r="A180" s="117" t="s">
        <v>60</v>
      </c>
      <c r="B180" s="48">
        <f>'Забр.1'!B180+'Забр.2'!B180+'Забр.3'!B180+'Идём+запасной'!B180</f>
        <v>0</v>
      </c>
      <c r="C180" s="48">
        <v>50</v>
      </c>
      <c r="D180" s="48"/>
      <c r="E180" s="59">
        <f>'Забр.1'!E180+'Забр.2'!E180+'Забр.3'!E180+'Идём+запасной'!E180</f>
        <v>0</v>
      </c>
      <c r="F180" s="48">
        <f t="shared" si="6"/>
        <v>0</v>
      </c>
      <c r="J180" s="106"/>
    </row>
    <row r="181" spans="1:10" ht="12.75">
      <c r="A181" s="117" t="s">
        <v>123</v>
      </c>
      <c r="B181" s="48">
        <f>'Забр.1'!B181+'Забр.2'!B181+'Забр.3'!B181+'Идём+запасной'!B181</f>
        <v>0</v>
      </c>
      <c r="C181" s="48">
        <v>50</v>
      </c>
      <c r="D181" s="48"/>
      <c r="E181" s="59">
        <f>'Забр.1'!E181+'Забр.2'!E181+'Забр.3'!E181+'Идём+запасной'!E181</f>
        <v>0</v>
      </c>
      <c r="F181" s="48">
        <f t="shared" si="6"/>
        <v>0</v>
      </c>
      <c r="J181" s="106"/>
    </row>
    <row r="182" spans="1:10" ht="12.75">
      <c r="A182" s="117" t="s">
        <v>22</v>
      </c>
      <c r="B182" s="48">
        <f>'Забр.1'!B182+'Забр.2'!B182+'Забр.3'!B182+'Идём+запасной'!B182</f>
        <v>0</v>
      </c>
      <c r="C182" s="48">
        <v>20</v>
      </c>
      <c r="D182" s="48"/>
      <c r="E182" s="59">
        <f>'Забр.1'!E182+'Забр.2'!E182+'Забр.3'!E182+'Идём+запасной'!E182</f>
        <v>0</v>
      </c>
      <c r="F182" s="48">
        <f t="shared" si="6"/>
        <v>0</v>
      </c>
      <c r="J182" s="106"/>
    </row>
    <row r="183" spans="1:10" ht="12.75">
      <c r="A183" s="117" t="s">
        <v>21</v>
      </c>
      <c r="B183" s="48">
        <f>'Забр.1'!B183+'Забр.2'!B183+'Забр.3'!B183+'Идём+запасной'!B183</f>
        <v>0</v>
      </c>
      <c r="C183" s="48">
        <v>15</v>
      </c>
      <c r="D183" s="48"/>
      <c r="E183" s="59">
        <f>'Забр.1'!E183+'Забр.2'!E183+'Забр.3'!E183+'Идём+запасной'!E183</f>
        <v>0</v>
      </c>
      <c r="F183" s="48">
        <f t="shared" si="6"/>
        <v>0</v>
      </c>
      <c r="J183" s="106"/>
    </row>
    <row r="184" spans="1:10" ht="12.75">
      <c r="A184" s="50"/>
      <c r="B184" s="48">
        <f>'Забр.1'!B184+'Забр.2'!B184+'Забр.3'!B184+'Идём+запасной'!B184</f>
        <v>134</v>
      </c>
      <c r="C184" s="48"/>
      <c r="D184" s="48"/>
      <c r="E184" s="59"/>
      <c r="F184" s="48"/>
      <c r="J184" s="106"/>
    </row>
    <row r="185" spans="1:10" ht="12.75">
      <c r="A185" s="95" t="s">
        <v>11</v>
      </c>
      <c r="B185" s="48"/>
      <c r="C185" s="48"/>
      <c r="D185" s="48"/>
      <c r="E185" s="59"/>
      <c r="F185" s="48"/>
      <c r="J185" s="106"/>
    </row>
    <row r="186" spans="1:10" ht="12.75">
      <c r="A186" s="117" t="s">
        <v>37</v>
      </c>
      <c r="B186" s="48">
        <f>'Забр.1'!B186+'Забр.2'!B186+'Забр.3'!B186+'Идём+запасной'!B186</f>
        <v>1</v>
      </c>
      <c r="C186" s="48"/>
      <c r="D186" s="48"/>
      <c r="E186" s="59">
        <f>'Забр.1'!E186+'Забр.2'!E186+'Забр.3'!E186+'Идём+запасной'!E186</f>
        <v>30</v>
      </c>
      <c r="F186" s="48">
        <f aca="true" t="shared" si="7" ref="F186:F197">E186/$I$5/$F$3</f>
        <v>0.22727272727272727</v>
      </c>
      <c r="J186" s="106"/>
    </row>
    <row r="187" spans="1:10" ht="12.75">
      <c r="A187" s="117" t="s">
        <v>38</v>
      </c>
      <c r="B187" s="48">
        <f>'Забр.1'!B187+'Забр.2'!B187+'Забр.3'!B187+'Идём+запасной'!B187</f>
        <v>2</v>
      </c>
      <c r="C187" s="48"/>
      <c r="D187" s="48"/>
      <c r="E187" s="59">
        <f>'Забр.1'!E187+'Забр.2'!E187+'Забр.3'!E187+'Идём+запасной'!E187</f>
        <v>500</v>
      </c>
      <c r="F187" s="48">
        <f t="shared" si="7"/>
        <v>3.7878787878787876</v>
      </c>
      <c r="J187" s="106"/>
    </row>
    <row r="188" spans="1:10" ht="12.75">
      <c r="A188" s="117" t="s">
        <v>91</v>
      </c>
      <c r="B188" s="48">
        <f>'Забр.1'!B188+'Забр.2'!B188+'Забр.3'!B188+'Идём+запасной'!B188</f>
        <v>2</v>
      </c>
      <c r="C188" s="48"/>
      <c r="D188" s="48"/>
      <c r="E188" s="59">
        <f>'Забр.1'!E188+'Забр.2'!E188+'Забр.3'!E188+'Идём+запасной'!E188</f>
        <v>500</v>
      </c>
      <c r="F188" s="48">
        <f t="shared" si="7"/>
        <v>3.7878787878787876</v>
      </c>
      <c r="J188" s="106"/>
    </row>
    <row r="189" spans="1:10" ht="12.75">
      <c r="A189" s="117" t="s">
        <v>39</v>
      </c>
      <c r="B189" s="48">
        <f>'Забр.1'!B189+'Забр.2'!B189+'Забр.3'!B189+'Идём+запасной'!B189</f>
        <v>7</v>
      </c>
      <c r="C189" s="48"/>
      <c r="D189" s="48"/>
      <c r="E189" s="59">
        <f>'Забр.1'!E189+'Забр.2'!E189+'Забр.3'!E189+'Идём+запасной'!E189</f>
        <v>280</v>
      </c>
      <c r="F189" s="48">
        <f t="shared" si="7"/>
        <v>2.121212121212121</v>
      </c>
      <c r="J189" s="106"/>
    </row>
    <row r="190" spans="1:10" ht="12.75">
      <c r="A190" s="117" t="s">
        <v>40</v>
      </c>
      <c r="B190" s="48">
        <f>'Забр.1'!B190+'Забр.2'!B190+'Забр.3'!B190+'Идём+запасной'!B190</f>
        <v>21</v>
      </c>
      <c r="C190" s="48"/>
      <c r="D190" s="48"/>
      <c r="E190" s="59">
        <f>'Забр.1'!E190+'Забр.2'!E190+'Забр.3'!E190+'Идём+запасной'!E190</f>
        <v>1155</v>
      </c>
      <c r="F190" s="48">
        <f t="shared" si="7"/>
        <v>8.75</v>
      </c>
      <c r="J190" s="106"/>
    </row>
    <row r="191" spans="1:10" ht="12.75">
      <c r="A191" s="117" t="s">
        <v>41</v>
      </c>
      <c r="B191" s="48">
        <f>'Забр.1'!B191+'Забр.2'!B191+'Забр.3'!B191+'Идём+запасной'!B191</f>
        <v>44</v>
      </c>
      <c r="C191" s="48">
        <v>8</v>
      </c>
      <c r="D191" s="48"/>
      <c r="E191" s="59">
        <f>'Забр.1'!E191+'Забр.2'!E191+'Забр.3'!E191+'Идём+запасной'!E191</f>
        <v>2004</v>
      </c>
      <c r="F191" s="48">
        <f t="shared" si="7"/>
        <v>15.181818181818182</v>
      </c>
      <c r="J191" s="106"/>
    </row>
    <row r="192" spans="1:10" ht="12.75">
      <c r="A192" s="117" t="s">
        <v>121</v>
      </c>
      <c r="B192" s="48">
        <f>'Забр.1'!B192+'Забр.2'!B192+'Забр.3'!B192+'Идём+запасной'!B192</f>
        <v>1</v>
      </c>
      <c r="C192" s="48">
        <v>0</v>
      </c>
      <c r="D192" s="48"/>
      <c r="E192" s="59">
        <f>'Забр.1'!E192+'Забр.2'!E192+'Забр.3'!E192+'Идём+запасной'!E192</f>
        <v>100</v>
      </c>
      <c r="F192" s="48">
        <f t="shared" si="7"/>
        <v>0.7575757575757577</v>
      </c>
      <c r="J192" s="106"/>
    </row>
    <row r="193" spans="1:6" ht="12.75">
      <c r="A193" s="117" t="s">
        <v>3</v>
      </c>
      <c r="B193" s="48">
        <f>'Забр.1'!B193+'Забр.2'!B193+'Забр.3'!B193+'Идём+запасной'!B193</f>
        <v>66</v>
      </c>
      <c r="C193" s="48">
        <f>5*3</f>
        <v>15</v>
      </c>
      <c r="D193" s="48"/>
      <c r="E193" s="59">
        <f>'Забр.1'!E193+'Забр.2'!E193+'Забр.3'!E193+'Идём+запасной'!E193</f>
        <v>5940</v>
      </c>
      <c r="F193" s="48">
        <f t="shared" si="7"/>
        <v>45</v>
      </c>
    </row>
    <row r="194" spans="1:6" ht="12.75">
      <c r="A194" s="117" t="s">
        <v>11</v>
      </c>
      <c r="B194" s="48">
        <f>'Забр.1'!B194+'Забр.2'!B194+'Забр.3'!B194+'Идём+запасной'!B194</f>
        <v>4</v>
      </c>
      <c r="C194" s="48"/>
      <c r="D194" s="48"/>
      <c r="E194" s="59">
        <f>'Забр.1'!E194+'Забр.2'!E194+'Забр.3'!E194+'Идём+запасной'!E194</f>
        <v>600</v>
      </c>
      <c r="F194" s="48">
        <f t="shared" si="7"/>
        <v>4.545454545454546</v>
      </c>
    </row>
    <row r="195" spans="1:6" ht="12.75">
      <c r="A195" s="117" t="s">
        <v>42</v>
      </c>
      <c r="B195" s="48">
        <f>'Забр.1'!B195+'Забр.2'!B195+'Забр.3'!B195+'Идём+запасной'!B195</f>
        <v>1</v>
      </c>
      <c r="C195" s="48"/>
      <c r="D195" s="48"/>
      <c r="E195" s="59">
        <f>'Забр.1'!E195+'Забр.2'!E195+'Забр.3'!E195+'Идём+запасной'!E195</f>
        <v>10</v>
      </c>
      <c r="F195" s="48">
        <f t="shared" si="7"/>
        <v>0.07575757575757576</v>
      </c>
    </row>
    <row r="196" spans="1:6" ht="12.75">
      <c r="A196" s="120" t="s">
        <v>43</v>
      </c>
      <c r="B196" s="48">
        <f>'Забр.1'!B196+'Забр.2'!B196+'Забр.3'!B196+'Идём+запасной'!B196</f>
        <v>0</v>
      </c>
      <c r="C196" s="48">
        <v>5</v>
      </c>
      <c r="D196" s="48"/>
      <c r="E196" s="59">
        <f>'Забр.1'!E196+'Забр.2'!E196+'Забр.3'!E196+'Идём+запасной'!E196</f>
        <v>0</v>
      </c>
      <c r="F196" s="48">
        <f t="shared" si="7"/>
        <v>0</v>
      </c>
    </row>
    <row r="197" spans="1:6" ht="12.75">
      <c r="A197" s="120" t="s">
        <v>319</v>
      </c>
      <c r="B197" s="48">
        <f>'Забр.1'!B197+'Забр.2'!B197+'Забр.3'!B197+'Идём+запасной'!B197</f>
        <v>3</v>
      </c>
      <c r="C197" s="48">
        <v>37.5</v>
      </c>
      <c r="D197" s="48"/>
      <c r="E197" s="59">
        <f>'Забр.1'!E197+'Забр.2'!E197+'Забр.3'!E197+'Идём+запасной'!E197</f>
        <v>675</v>
      </c>
      <c r="F197" s="48">
        <f t="shared" si="7"/>
        <v>5.113636363636363</v>
      </c>
    </row>
    <row r="198" spans="1:6" ht="12.75">
      <c r="A198" s="120" t="s">
        <v>120</v>
      </c>
      <c r="B198" s="48">
        <f>'Забр.1'!B198+'Забр.2'!B198+'Забр.3'!B198+'Идём+запасной'!B198</f>
        <v>5</v>
      </c>
      <c r="C198" s="48">
        <v>20</v>
      </c>
      <c r="D198" s="48"/>
      <c r="E198" s="59">
        <f>'Забр.1'!E198+'Забр.2'!E198+'Забр.3'!E198+'Идём+запасной'!E198</f>
        <v>600</v>
      </c>
      <c r="F198" s="48">
        <f>E198/$I$5/$F$3</f>
        <v>4.545454545454546</v>
      </c>
    </row>
    <row r="199" spans="1:6" ht="12.75">
      <c r="A199" s="120" t="s">
        <v>304</v>
      </c>
      <c r="B199" s="48">
        <f>'Забр.1'!B199+'Забр.2'!B199+'Забр.3'!B199+'Идём+запасной'!B199</f>
        <v>2</v>
      </c>
      <c r="C199" s="48">
        <v>25</v>
      </c>
      <c r="D199" s="48"/>
      <c r="E199" s="59">
        <f>'Забр.1'!E199+'Забр.2'!E199+'Забр.3'!E199+'Идём+запасной'!E199</f>
        <v>300</v>
      </c>
      <c r="F199" s="48">
        <f>E199/$I$5/$F$3</f>
        <v>2.272727272727273</v>
      </c>
    </row>
    <row r="200" spans="1:6" ht="12.75">
      <c r="A200" s="120" t="s">
        <v>209</v>
      </c>
      <c r="B200" s="48">
        <f>'Забр.1'!B200+'Забр.2'!B200+'Забр.3'!B200+'Идём+запасной'!B200</f>
        <v>3</v>
      </c>
      <c r="C200" s="48"/>
      <c r="D200" s="48"/>
      <c r="E200" s="59">
        <f>'Забр.1'!E200+'Забр.2'!E200+'Забр.3'!E200+'Идём+запасной'!E200</f>
        <v>1300</v>
      </c>
      <c r="F200" s="48">
        <f>E200/$I$5/$F$3</f>
        <v>9.848484848484848</v>
      </c>
    </row>
    <row r="201" ht="12.75">
      <c r="A201" s="47"/>
    </row>
    <row r="202" ht="18">
      <c r="E202" s="9">
        <f>SUM(E5:E200)</f>
        <v>80353.6</v>
      </c>
    </row>
  </sheetData>
  <sheetProtection/>
  <printOptions/>
  <pageMargins left="0.31" right="0.27" top="0.51" bottom="0.51" header="0.5118110236220472" footer="0.5118110236220472"/>
  <pageSetup horizontalDpi="600" verticalDpi="600" orientation="landscape" paperSize="9" r:id="rId1"/>
  <ignoredErrors>
    <ignoredError sqref="P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1671"/>
  <sheetViews>
    <sheetView zoomScalePageLayoutView="0" workbookViewId="0" topLeftCell="A1">
      <selection activeCell="K73" sqref="K73"/>
    </sheetView>
  </sheetViews>
  <sheetFormatPr defaultColWidth="9.00390625" defaultRowHeight="12.75"/>
  <cols>
    <col min="1" max="1" width="3.25390625" style="0" customWidth="1"/>
    <col min="2" max="2" width="21.375" style="0" customWidth="1"/>
    <col min="3" max="3" width="15.00390625" style="0" customWidth="1"/>
    <col min="4" max="4" width="13.625" style="0" customWidth="1"/>
    <col min="5" max="5" width="10.25390625" style="0" bestFit="1" customWidth="1"/>
    <col min="6" max="6" width="7.875" style="0" customWidth="1"/>
    <col min="7" max="7" width="11.875" style="0" customWidth="1"/>
    <col min="8" max="8" width="13.625" style="0" customWidth="1"/>
    <col min="9" max="9" width="15.875" style="0" customWidth="1"/>
    <col min="10" max="10" width="12.25390625" style="0" customWidth="1"/>
    <col min="11" max="11" width="16.375" style="0" customWidth="1"/>
    <col min="12" max="12" width="16.75390625" style="0" customWidth="1"/>
    <col min="15" max="15" width="21.125" style="0" customWidth="1"/>
    <col min="16" max="16" width="13.625" style="0" customWidth="1"/>
    <col min="17" max="17" width="15.125" style="0" customWidth="1"/>
    <col min="18" max="18" width="10.375" style="0" customWidth="1"/>
    <col min="20" max="20" width="12.75390625" style="0" customWidth="1"/>
    <col min="21" max="21" width="11.25390625" style="0" customWidth="1"/>
    <col min="22" max="22" width="15.625" style="0" customWidth="1"/>
  </cols>
  <sheetData>
    <row r="1" spans="2:12" ht="27" thickBot="1">
      <c r="B1" s="9" t="s">
        <v>349</v>
      </c>
      <c r="C1" s="10"/>
      <c r="D1" s="10"/>
      <c r="E1">
        <v>6</v>
      </c>
      <c r="F1" t="s">
        <v>230</v>
      </c>
      <c r="G1" s="22"/>
      <c r="H1" s="18">
        <f>общее!R1</f>
        <v>608.5848484848485</v>
      </c>
      <c r="I1" s="18" t="s">
        <v>348</v>
      </c>
      <c r="J1" s="9" t="s">
        <v>59</v>
      </c>
      <c r="K1" t="s">
        <v>346</v>
      </c>
      <c r="L1" s="37">
        <f>D98</f>
        <v>80333.2</v>
      </c>
    </row>
    <row r="2" spans="1:12" ht="26.25">
      <c r="A2" s="13"/>
      <c r="B2" s="2"/>
      <c r="C2" s="3"/>
      <c r="D2" s="9"/>
      <c r="E2" s="2"/>
      <c r="H2" s="2"/>
      <c r="I2" s="3"/>
      <c r="J2" s="2"/>
      <c r="K2" t="s">
        <v>347</v>
      </c>
      <c r="L2" s="37">
        <f>D99</f>
        <v>94853.2</v>
      </c>
    </row>
    <row r="3" spans="2:8" ht="47.25">
      <c r="B3" s="48"/>
      <c r="C3" s="74" t="s">
        <v>65</v>
      </c>
      <c r="D3" s="74" t="s">
        <v>70</v>
      </c>
      <c r="E3" s="75" t="s">
        <v>66</v>
      </c>
      <c r="F3" s="48"/>
      <c r="G3" s="75" t="s">
        <v>64</v>
      </c>
      <c r="H3" s="75" t="s">
        <v>67</v>
      </c>
    </row>
    <row r="4" spans="2:12" ht="14.25" customHeight="1">
      <c r="B4" s="125"/>
      <c r="C4" s="48"/>
      <c r="D4" s="77"/>
      <c r="E4" s="77"/>
      <c r="F4" s="77"/>
      <c r="G4" s="77"/>
      <c r="H4" s="77"/>
      <c r="K4" t="s">
        <v>345</v>
      </c>
      <c r="L4">
        <f>L1/E1</f>
        <v>13388.866666666667</v>
      </c>
    </row>
    <row r="5" spans="2:8" ht="15">
      <c r="B5" s="127" t="s">
        <v>0</v>
      </c>
      <c r="C5" s="79">
        <f>общее!P6</f>
        <v>540</v>
      </c>
      <c r="D5" s="77"/>
      <c r="E5" s="77"/>
      <c r="F5" s="77"/>
      <c r="G5" s="77"/>
      <c r="H5" s="77"/>
    </row>
    <row r="6" spans="2:8" ht="15">
      <c r="B6" s="127" t="s">
        <v>4</v>
      </c>
      <c r="C6" s="79">
        <f>общее!P7</f>
        <v>1260</v>
      </c>
      <c r="D6" s="77"/>
      <c r="E6" s="77"/>
      <c r="F6" s="77"/>
      <c r="G6" s="77"/>
      <c r="H6" s="77"/>
    </row>
    <row r="7" spans="2:8" ht="15">
      <c r="B7" s="127" t="s">
        <v>6</v>
      </c>
      <c r="C7" s="79">
        <f>общее!P8</f>
        <v>2280</v>
      </c>
      <c r="D7" s="77"/>
      <c r="E7" s="77"/>
      <c r="F7" s="77"/>
      <c r="G7" s="77"/>
      <c r="H7" s="77"/>
    </row>
    <row r="8" spans="2:8" ht="15">
      <c r="B8" s="129" t="s">
        <v>7</v>
      </c>
      <c r="C8" s="79">
        <f>общее!P9</f>
        <v>1080</v>
      </c>
      <c r="D8" s="77"/>
      <c r="E8" s="77"/>
      <c r="F8" s="77"/>
      <c r="G8" s="77"/>
      <c r="H8" s="77"/>
    </row>
    <row r="9" spans="2:8" ht="15">
      <c r="B9" s="127" t="s">
        <v>79</v>
      </c>
      <c r="C9" s="79">
        <f>общее!P10</f>
        <v>240</v>
      </c>
      <c r="D9" s="77"/>
      <c r="E9" s="77"/>
      <c r="F9" s="77"/>
      <c r="G9" s="77"/>
      <c r="H9" s="77"/>
    </row>
    <row r="10" spans="2:8" ht="15">
      <c r="B10" s="130" t="s">
        <v>163</v>
      </c>
      <c r="C10" s="79">
        <f>общее!P11</f>
        <v>840</v>
      </c>
      <c r="D10" s="77"/>
      <c r="E10" s="77"/>
      <c r="F10" s="77"/>
      <c r="G10" s="77"/>
      <c r="H10" s="77"/>
    </row>
    <row r="11" spans="2:8" ht="15">
      <c r="B11" s="130" t="s">
        <v>80</v>
      </c>
      <c r="C11" s="79">
        <f>общее!P12</f>
        <v>1092</v>
      </c>
      <c r="D11" s="77"/>
      <c r="E11" s="77"/>
      <c r="F11" s="77"/>
      <c r="G11" s="77"/>
      <c r="H11" s="77"/>
    </row>
    <row r="12" spans="2:8" ht="15">
      <c r="B12" s="130" t="s">
        <v>8</v>
      </c>
      <c r="C12" s="79">
        <f>общее!P13</f>
        <v>1482</v>
      </c>
      <c r="D12" s="77" t="s">
        <v>186</v>
      </c>
      <c r="E12" s="77"/>
      <c r="F12" s="77"/>
      <c r="G12" s="77"/>
      <c r="H12" s="77"/>
    </row>
    <row r="13" spans="2:8" ht="15">
      <c r="B13" s="127" t="s">
        <v>1</v>
      </c>
      <c r="C13" s="79">
        <f>общее!P14</f>
        <v>2640</v>
      </c>
      <c r="D13" s="77" t="s">
        <v>187</v>
      </c>
      <c r="E13" s="77"/>
      <c r="F13" s="77"/>
      <c r="G13" s="77"/>
      <c r="H13" s="77"/>
    </row>
    <row r="14" spans="2:8" ht="15">
      <c r="B14" s="130" t="s">
        <v>2</v>
      </c>
      <c r="C14" s="79">
        <f>общее!P15</f>
        <v>384</v>
      </c>
      <c r="D14" s="77"/>
      <c r="E14" s="77"/>
      <c r="F14" s="77"/>
      <c r="G14" s="77"/>
      <c r="H14" s="77"/>
    </row>
    <row r="15" spans="2:8" ht="15">
      <c r="B15" s="130" t="s">
        <v>3</v>
      </c>
      <c r="C15" s="79">
        <f>общее!P16</f>
        <v>7182</v>
      </c>
      <c r="D15" s="77" t="s">
        <v>180</v>
      </c>
      <c r="E15" s="77">
        <f>общее!R16</f>
        <v>1242</v>
      </c>
      <c r="F15" s="77" t="s">
        <v>181</v>
      </c>
      <c r="G15" s="77">
        <f>общее!T16</f>
        <v>5940</v>
      </c>
      <c r="H15" s="77"/>
    </row>
    <row r="16" spans="2:8" ht="15">
      <c r="B16" s="130" t="s">
        <v>182</v>
      </c>
      <c r="C16" s="79">
        <f>общее!P17</f>
        <v>0</v>
      </c>
      <c r="D16" s="78" t="s">
        <v>189</v>
      </c>
      <c r="E16" s="77"/>
      <c r="F16" s="77"/>
      <c r="G16" s="77"/>
      <c r="H16" s="77"/>
    </row>
    <row r="17" spans="2:8" ht="15">
      <c r="B17" s="130" t="s">
        <v>13</v>
      </c>
      <c r="C17" s="79">
        <f>общее!P18</f>
        <v>1872</v>
      </c>
      <c r="D17" s="77"/>
      <c r="E17" s="77"/>
      <c r="F17" s="77"/>
      <c r="G17" s="77"/>
      <c r="H17" s="77"/>
    </row>
    <row r="18" spans="2:8" ht="15">
      <c r="B18" s="130" t="s">
        <v>12</v>
      </c>
      <c r="C18" s="79">
        <f>общее!P19</f>
        <v>1404</v>
      </c>
      <c r="D18" s="77"/>
      <c r="E18" s="77"/>
      <c r="F18" s="77"/>
      <c r="G18" s="77"/>
      <c r="H18" s="77"/>
    </row>
    <row r="19" spans="2:8" ht="15">
      <c r="B19" s="130" t="s">
        <v>166</v>
      </c>
      <c r="C19" s="79">
        <f>общее!P20</f>
        <v>1368</v>
      </c>
      <c r="D19" s="77" t="s">
        <v>188</v>
      </c>
      <c r="E19" s="77"/>
      <c r="F19" s="77"/>
      <c r="G19" s="77"/>
      <c r="H19" s="77"/>
    </row>
    <row r="20" spans="2:8" ht="15">
      <c r="B20" s="130" t="s">
        <v>56</v>
      </c>
      <c r="C20" s="79">
        <f>общее!P21</f>
        <v>1275</v>
      </c>
      <c r="D20" s="77"/>
      <c r="E20" s="77" t="s">
        <v>9</v>
      </c>
      <c r="F20" s="77"/>
      <c r="G20" s="77"/>
      <c r="H20" s="77"/>
    </row>
    <row r="21" spans="2:8" ht="15">
      <c r="B21" s="130" t="s">
        <v>60</v>
      </c>
      <c r="C21" s="79">
        <f>общее!P22</f>
        <v>3300</v>
      </c>
      <c r="D21" s="77"/>
      <c r="E21" s="77" t="s">
        <v>354</v>
      </c>
      <c r="F21" s="77"/>
      <c r="G21" s="77"/>
      <c r="H21" s="77"/>
    </row>
    <row r="22" spans="2:8" ht="15">
      <c r="B22" s="130" t="s">
        <v>9</v>
      </c>
      <c r="C22" s="79">
        <f>общее!P23</f>
        <v>1890</v>
      </c>
      <c r="D22" s="77"/>
      <c r="E22" s="77"/>
      <c r="F22" s="77"/>
      <c r="G22" s="77"/>
      <c r="H22" s="77"/>
    </row>
    <row r="23" spans="2:8" ht="15">
      <c r="B23" s="130" t="s">
        <v>61</v>
      </c>
      <c r="C23" s="79">
        <f>общее!P24</f>
        <v>384</v>
      </c>
      <c r="D23" s="77"/>
      <c r="E23" s="77"/>
      <c r="F23" s="77"/>
      <c r="G23" s="77"/>
      <c r="H23" s="77"/>
    </row>
    <row r="24" spans="2:8" ht="15">
      <c r="B24" s="130"/>
      <c r="C24" s="79">
        <f>общее!P25</f>
        <v>0</v>
      </c>
      <c r="D24" s="77"/>
      <c r="E24" s="77"/>
      <c r="F24" s="77"/>
      <c r="G24" s="77"/>
      <c r="H24" s="77"/>
    </row>
    <row r="25" spans="2:8" ht="15">
      <c r="B25" s="130" t="s">
        <v>81</v>
      </c>
      <c r="C25" s="79">
        <f>общее!P26</f>
        <v>0</v>
      </c>
      <c r="D25" s="77"/>
      <c r="E25" s="77"/>
      <c r="F25" s="77"/>
      <c r="G25" s="77"/>
      <c r="H25" s="77"/>
    </row>
    <row r="26" spans="2:8" ht="15">
      <c r="B26" s="130" t="s">
        <v>82</v>
      </c>
      <c r="C26" s="79">
        <f>общее!P27</f>
        <v>0</v>
      </c>
      <c r="D26" s="77"/>
      <c r="E26" s="77"/>
      <c r="F26" s="77"/>
      <c r="G26" s="77"/>
      <c r="H26" s="77"/>
    </row>
    <row r="27" spans="2:8" ht="15">
      <c r="B27" s="130" t="s">
        <v>83</v>
      </c>
      <c r="C27" s="79">
        <f>общее!P28</f>
        <v>0</v>
      </c>
      <c r="D27" s="77"/>
      <c r="E27" s="77"/>
      <c r="F27" s="77"/>
      <c r="G27" s="77"/>
      <c r="H27" s="77"/>
    </row>
    <row r="28" spans="2:8" ht="15">
      <c r="B28" s="130" t="s">
        <v>84</v>
      </c>
      <c r="C28" s="79">
        <f>общее!P29</f>
        <v>990</v>
      </c>
      <c r="D28" s="77"/>
      <c r="E28" s="77"/>
      <c r="F28" s="77"/>
      <c r="G28" s="77"/>
      <c r="H28" s="77"/>
    </row>
    <row r="29" spans="2:8" ht="15">
      <c r="B29" s="131" t="s">
        <v>19</v>
      </c>
      <c r="C29" s="79">
        <f>общее!P30</f>
        <v>1410</v>
      </c>
      <c r="D29" s="77"/>
      <c r="E29" s="77"/>
      <c r="F29" s="77"/>
      <c r="G29" s="77"/>
      <c r="H29" s="77"/>
    </row>
    <row r="30" spans="2:8" ht="15">
      <c r="B30" s="129" t="s">
        <v>20</v>
      </c>
      <c r="C30" s="79">
        <f>общее!P31</f>
        <v>2946</v>
      </c>
      <c r="D30" s="78" t="s">
        <v>334</v>
      </c>
      <c r="E30" s="77"/>
      <c r="F30" s="77"/>
      <c r="G30" s="77"/>
      <c r="H30" s="77"/>
    </row>
    <row r="31" spans="2:8" ht="15">
      <c r="B31" s="129" t="s">
        <v>21</v>
      </c>
      <c r="C31" s="79">
        <f>общее!P32</f>
        <v>360</v>
      </c>
      <c r="D31" s="78" t="s">
        <v>335</v>
      </c>
      <c r="E31" s="77"/>
      <c r="F31" s="77"/>
      <c r="G31" s="77"/>
      <c r="H31" s="77"/>
    </row>
    <row r="32" spans="2:8" ht="15">
      <c r="B32" s="129" t="s">
        <v>22</v>
      </c>
      <c r="C32" s="79">
        <f>общее!P33</f>
        <v>3210</v>
      </c>
      <c r="D32" s="78"/>
      <c r="E32" s="77"/>
      <c r="F32" s="77"/>
      <c r="G32" s="77"/>
      <c r="H32" s="77"/>
    </row>
    <row r="33" spans="2:8" ht="15">
      <c r="B33" s="129" t="s">
        <v>10</v>
      </c>
      <c r="C33" s="79">
        <f>общее!P34</f>
        <v>741.6</v>
      </c>
      <c r="D33" s="77" t="s">
        <v>336</v>
      </c>
      <c r="E33" s="77"/>
      <c r="F33" s="77"/>
      <c r="G33" s="77"/>
      <c r="H33" s="77"/>
    </row>
    <row r="34" spans="2:8" ht="15">
      <c r="B34" s="132" t="s">
        <v>175</v>
      </c>
      <c r="C34" s="79">
        <f>общее!P35</f>
        <v>90</v>
      </c>
      <c r="D34" s="78" t="s">
        <v>337</v>
      </c>
      <c r="E34" s="77"/>
      <c r="F34" s="77"/>
      <c r="G34" s="77"/>
      <c r="H34" s="77"/>
    </row>
    <row r="35" spans="2:8" ht="15">
      <c r="B35" s="132" t="s">
        <v>176</v>
      </c>
      <c r="C35" s="79">
        <f>общее!P36</f>
        <v>240</v>
      </c>
      <c r="D35" s="78"/>
      <c r="E35" s="77"/>
      <c r="F35" s="77"/>
      <c r="G35" s="77"/>
      <c r="H35" s="77"/>
    </row>
    <row r="36" spans="2:8" ht="15">
      <c r="B36" s="132" t="s">
        <v>177</v>
      </c>
      <c r="C36" s="79">
        <f>общее!P37</f>
        <v>240</v>
      </c>
      <c r="D36" s="78"/>
      <c r="E36" s="77"/>
      <c r="F36" s="77"/>
      <c r="G36" s="77"/>
      <c r="H36" s="77"/>
    </row>
    <row r="37" spans="2:8" ht="15">
      <c r="B37" s="129" t="s">
        <v>23</v>
      </c>
      <c r="C37" s="79">
        <f>общее!P38</f>
        <v>0</v>
      </c>
      <c r="D37" s="78"/>
      <c r="E37" s="77"/>
      <c r="F37" s="77"/>
      <c r="G37" s="77"/>
      <c r="H37" s="77"/>
    </row>
    <row r="38" spans="2:8" ht="15">
      <c r="B38" s="132" t="s">
        <v>172</v>
      </c>
      <c r="C38" s="79">
        <f>общее!P39</f>
        <v>0</v>
      </c>
      <c r="D38" s="78"/>
      <c r="E38" s="77"/>
      <c r="F38" s="77"/>
      <c r="G38" s="77"/>
      <c r="H38" s="77"/>
    </row>
    <row r="39" spans="2:8" ht="15">
      <c r="B39" s="132" t="s">
        <v>159</v>
      </c>
      <c r="C39" s="79">
        <f>общее!P40</f>
        <v>2112</v>
      </c>
      <c r="D39" s="78"/>
      <c r="E39" s="77"/>
      <c r="F39" s="77"/>
      <c r="G39" s="77"/>
      <c r="H39" s="77"/>
    </row>
    <row r="40" spans="2:8" ht="15">
      <c r="B40" s="129" t="s">
        <v>31</v>
      </c>
      <c r="C40" s="79">
        <f>общее!P41</f>
        <v>2952</v>
      </c>
      <c r="D40" s="78"/>
      <c r="E40" s="77"/>
      <c r="F40" s="77"/>
      <c r="G40" s="77"/>
      <c r="H40" s="77"/>
    </row>
    <row r="41" spans="2:8" ht="15">
      <c r="B41" s="129" t="s">
        <v>52</v>
      </c>
      <c r="C41" s="79">
        <f>общее!P42</f>
        <v>6303.6</v>
      </c>
      <c r="D41" s="78"/>
      <c r="E41" s="77"/>
      <c r="F41" s="77"/>
      <c r="G41" s="77"/>
      <c r="H41" s="77"/>
    </row>
    <row r="42" spans="2:8" ht="15">
      <c r="B42" s="129" t="s">
        <v>25</v>
      </c>
      <c r="C42" s="79">
        <f>общее!P43</f>
        <v>0</v>
      </c>
      <c r="D42" s="78"/>
      <c r="E42" s="77"/>
      <c r="F42" s="77"/>
      <c r="G42" s="77"/>
      <c r="H42" s="77"/>
    </row>
    <row r="43" spans="2:8" ht="15">
      <c r="B43" s="129" t="s">
        <v>26</v>
      </c>
      <c r="C43" s="79">
        <f>общее!P44</f>
        <v>240</v>
      </c>
      <c r="D43" s="78" t="s">
        <v>338</v>
      </c>
      <c r="E43" s="77"/>
      <c r="F43" s="77"/>
      <c r="G43" s="77"/>
      <c r="H43" s="77"/>
    </row>
    <row r="44" spans="2:8" ht="15">
      <c r="B44" s="129" t="s">
        <v>45</v>
      </c>
      <c r="C44" s="79">
        <f>общее!P45</f>
        <v>540</v>
      </c>
      <c r="D44" s="78" t="s">
        <v>339</v>
      </c>
      <c r="E44" s="77"/>
      <c r="F44" s="77"/>
      <c r="G44" s="77"/>
      <c r="H44" s="77"/>
    </row>
    <row r="45" spans="2:8" ht="15">
      <c r="B45" s="129" t="s">
        <v>27</v>
      </c>
      <c r="C45" s="79">
        <f>общее!P46</f>
        <v>1980</v>
      </c>
      <c r="D45" s="78"/>
      <c r="E45" s="77"/>
      <c r="F45" s="77"/>
      <c r="G45" s="77"/>
      <c r="H45" s="77"/>
    </row>
    <row r="46" spans="2:8" ht="15">
      <c r="B46" s="129" t="s">
        <v>217</v>
      </c>
      <c r="C46" s="79">
        <f>общее!P47</f>
        <v>600</v>
      </c>
      <c r="D46" s="78"/>
      <c r="E46" s="77"/>
      <c r="F46" s="77"/>
      <c r="G46" s="77"/>
      <c r="H46" s="77"/>
    </row>
    <row r="47" spans="2:8" ht="15">
      <c r="B47" s="129" t="s">
        <v>29</v>
      </c>
      <c r="C47" s="79">
        <f>общее!P48</f>
        <v>240</v>
      </c>
      <c r="D47" s="78"/>
      <c r="E47" s="77"/>
      <c r="F47" s="77"/>
      <c r="G47" s="77"/>
      <c r="H47" s="77"/>
    </row>
    <row r="48" spans="2:8" ht="15">
      <c r="B48" s="129" t="s">
        <v>30</v>
      </c>
      <c r="C48" s="79">
        <f>общее!P49</f>
        <v>660</v>
      </c>
      <c r="D48" s="78"/>
      <c r="E48" s="77"/>
      <c r="F48" s="77"/>
      <c r="G48" s="77"/>
      <c r="H48" s="77"/>
    </row>
    <row r="49" spans="2:8" ht="15">
      <c r="B49" s="129" t="s">
        <v>34</v>
      </c>
      <c r="C49" s="79">
        <f>общее!P50</f>
        <v>1100</v>
      </c>
      <c r="D49" s="78" t="s">
        <v>183</v>
      </c>
      <c r="E49" s="77" t="s">
        <v>333</v>
      </c>
      <c r="F49" s="77"/>
      <c r="G49" s="77"/>
      <c r="H49" s="77"/>
    </row>
    <row r="50" spans="2:8" ht="15">
      <c r="B50" s="129" t="s">
        <v>32</v>
      </c>
      <c r="C50" s="79">
        <f>общее!P51</f>
        <v>990</v>
      </c>
      <c r="D50" s="78"/>
      <c r="E50" s="77"/>
      <c r="F50" s="77"/>
      <c r="G50" s="77"/>
      <c r="H50" s="77"/>
    </row>
    <row r="51" spans="2:8" ht="15">
      <c r="B51" s="129" t="s">
        <v>88</v>
      </c>
      <c r="C51" s="79">
        <f>общее!P52</f>
        <v>990</v>
      </c>
      <c r="D51" s="78"/>
      <c r="E51" s="77"/>
      <c r="F51" s="77"/>
      <c r="G51" s="77"/>
      <c r="H51" s="77"/>
    </row>
    <row r="52" spans="2:8" ht="15">
      <c r="B52" s="129" t="s">
        <v>53</v>
      </c>
      <c r="C52" s="79">
        <f>общее!P53</f>
        <v>588</v>
      </c>
      <c r="D52" s="78"/>
      <c r="E52" s="77"/>
      <c r="F52" s="77"/>
      <c r="G52" s="77"/>
      <c r="H52" s="77"/>
    </row>
    <row r="53" spans="2:8" ht="15">
      <c r="B53" s="129" t="s">
        <v>33</v>
      </c>
      <c r="C53" s="79">
        <f>общее!P54</f>
        <v>450</v>
      </c>
      <c r="D53" s="78"/>
      <c r="E53" s="77"/>
      <c r="F53" s="77"/>
      <c r="G53" s="77"/>
      <c r="H53" s="77"/>
    </row>
    <row r="54" spans="2:8" ht="15">
      <c r="B54" s="129" t="s">
        <v>35</v>
      </c>
      <c r="C54" s="79">
        <f>общее!P55</f>
        <v>180</v>
      </c>
      <c r="D54" s="78" t="s">
        <v>340</v>
      </c>
      <c r="E54" s="77"/>
      <c r="F54" s="77"/>
      <c r="G54" s="77"/>
      <c r="H54" s="77"/>
    </row>
    <row r="55" spans="2:8" ht="15">
      <c r="B55" s="129" t="s">
        <v>36</v>
      </c>
      <c r="C55" s="79">
        <f>общее!P56</f>
        <v>0</v>
      </c>
      <c r="D55" s="78"/>
      <c r="E55" s="77"/>
      <c r="F55" s="77"/>
      <c r="G55" s="77"/>
      <c r="H55" s="77"/>
    </row>
    <row r="56" spans="2:8" ht="15">
      <c r="B56" s="129" t="s">
        <v>75</v>
      </c>
      <c r="C56" s="79">
        <f>общее!P57</f>
        <v>1710</v>
      </c>
      <c r="D56" s="78"/>
      <c r="E56" s="77"/>
      <c r="F56" s="77"/>
      <c r="G56" s="77"/>
      <c r="H56" s="77"/>
    </row>
    <row r="57" spans="2:8" ht="15">
      <c r="B57" s="129" t="s">
        <v>72</v>
      </c>
      <c r="C57" s="79">
        <f>общее!P58</f>
        <v>960</v>
      </c>
      <c r="D57" s="78"/>
      <c r="E57" s="77"/>
      <c r="F57" s="77"/>
      <c r="G57" s="77"/>
      <c r="H57" s="77"/>
    </row>
    <row r="58" spans="2:8" ht="15">
      <c r="B58" s="129" t="s">
        <v>89</v>
      </c>
      <c r="C58" s="79">
        <f>общее!P59</f>
        <v>1260</v>
      </c>
      <c r="D58" s="78"/>
      <c r="E58" s="77"/>
      <c r="F58" s="77"/>
      <c r="G58" s="77"/>
      <c r="H58" s="77"/>
    </row>
    <row r="59" spans="2:8" ht="15">
      <c r="B59" s="132" t="s">
        <v>184</v>
      </c>
      <c r="C59" s="79">
        <f>общее!P60</f>
        <v>90</v>
      </c>
      <c r="D59" s="78"/>
      <c r="E59" s="77"/>
      <c r="F59" s="77"/>
      <c r="G59" s="77"/>
      <c r="H59" s="77"/>
    </row>
    <row r="60" spans="2:8" ht="15">
      <c r="B60" s="129" t="s">
        <v>326</v>
      </c>
      <c r="C60" s="79">
        <f>общее!P61</f>
        <v>90</v>
      </c>
      <c r="D60" s="78"/>
      <c r="E60" s="77"/>
      <c r="F60" s="77"/>
      <c r="G60" s="77"/>
      <c r="H60" s="77"/>
    </row>
    <row r="61" spans="2:8" ht="15">
      <c r="B61" s="129" t="s">
        <v>37</v>
      </c>
      <c r="C61" s="79">
        <f>общее!P62</f>
        <v>30</v>
      </c>
      <c r="D61" s="78"/>
      <c r="E61" s="77"/>
      <c r="F61" s="77"/>
      <c r="G61" s="77"/>
      <c r="H61" s="77"/>
    </row>
    <row r="62" spans="2:8" ht="15">
      <c r="B62" s="129" t="s">
        <v>38</v>
      </c>
      <c r="C62" s="79">
        <f>общее!P63</f>
        <v>500</v>
      </c>
      <c r="D62" s="78"/>
      <c r="E62" s="77"/>
      <c r="F62" s="77"/>
      <c r="G62" s="77"/>
      <c r="H62" s="77"/>
    </row>
    <row r="63" spans="2:8" ht="15">
      <c r="B63" s="129" t="s">
        <v>91</v>
      </c>
      <c r="C63" s="79">
        <f>общее!P64</f>
        <v>500</v>
      </c>
      <c r="D63" s="78"/>
      <c r="E63" s="77"/>
      <c r="F63" s="77"/>
      <c r="G63" s="77"/>
      <c r="H63" s="77"/>
    </row>
    <row r="64" spans="2:8" ht="15">
      <c r="B64" s="129" t="s">
        <v>39</v>
      </c>
      <c r="C64" s="79">
        <f>общее!P65</f>
        <v>280</v>
      </c>
      <c r="D64" s="78"/>
      <c r="E64" s="77">
        <f>общее!R65</f>
        <v>7</v>
      </c>
      <c r="F64" s="48" t="s">
        <v>218</v>
      </c>
      <c r="G64" s="77"/>
      <c r="H64" s="77"/>
    </row>
    <row r="65" spans="2:8" ht="15">
      <c r="B65" s="129" t="s">
        <v>40</v>
      </c>
      <c r="C65" s="79">
        <f>общее!P66</f>
        <v>1155</v>
      </c>
      <c r="D65" s="78"/>
      <c r="E65" s="77">
        <f>общее!R66</f>
        <v>21</v>
      </c>
      <c r="F65" s="48" t="s">
        <v>218</v>
      </c>
      <c r="G65" s="77"/>
      <c r="H65" s="77"/>
    </row>
    <row r="66" spans="2:8" ht="15">
      <c r="B66" s="129" t="s">
        <v>41</v>
      </c>
      <c r="C66" s="79">
        <f>общее!P67</f>
        <v>2004</v>
      </c>
      <c r="D66" s="78" t="s">
        <v>353</v>
      </c>
      <c r="E66" s="77"/>
      <c r="F66" s="77"/>
      <c r="G66" s="82"/>
      <c r="H66" s="77"/>
    </row>
    <row r="67" spans="2:8" ht="15">
      <c r="B67" s="129" t="s">
        <v>11</v>
      </c>
      <c r="C67" s="79">
        <f>общее!P68</f>
        <v>600</v>
      </c>
      <c r="D67" s="78"/>
      <c r="E67" s="77"/>
      <c r="F67" s="81"/>
      <c r="G67" s="48"/>
      <c r="H67" s="83" t="s">
        <v>220</v>
      </c>
    </row>
    <row r="68" spans="2:8" ht="15">
      <c r="B68" s="129" t="s">
        <v>42</v>
      </c>
      <c r="C68" s="79">
        <f>общее!P69</f>
        <v>10</v>
      </c>
      <c r="D68" s="78"/>
      <c r="E68" s="77"/>
      <c r="F68" s="81"/>
      <c r="G68" s="48"/>
      <c r="H68" s="141" t="s">
        <v>221</v>
      </c>
    </row>
    <row r="69" spans="2:8" ht="15">
      <c r="B69" s="129" t="s">
        <v>43</v>
      </c>
      <c r="C69" s="79">
        <f>общее!P70</f>
        <v>0</v>
      </c>
      <c r="D69" s="78"/>
      <c r="E69" s="77"/>
      <c r="F69" s="81"/>
      <c r="G69" s="48"/>
      <c r="H69" s="141" t="s">
        <v>222</v>
      </c>
    </row>
    <row r="70" spans="2:8" ht="15">
      <c r="B70" s="129" t="s">
        <v>124</v>
      </c>
      <c r="C70" s="79">
        <f>общее!P71</f>
        <v>720</v>
      </c>
      <c r="D70" s="78"/>
      <c r="E70" s="77"/>
      <c r="F70" s="81"/>
      <c r="G70" s="48"/>
      <c r="H70" s="141" t="s">
        <v>223</v>
      </c>
    </row>
    <row r="71" spans="2:8" ht="15">
      <c r="B71" s="129" t="s">
        <v>125</v>
      </c>
      <c r="C71" s="79">
        <f>общее!P72</f>
        <v>1728</v>
      </c>
      <c r="D71" s="78"/>
      <c r="E71" s="77"/>
      <c r="F71" s="81"/>
      <c r="G71" s="48"/>
      <c r="H71" s="141" t="s">
        <v>224</v>
      </c>
    </row>
    <row r="72" spans="2:8" ht="15">
      <c r="B72" s="129" t="s">
        <v>47</v>
      </c>
      <c r="C72" s="79">
        <f>общее!P73</f>
        <v>1380</v>
      </c>
      <c r="D72" s="78" t="s">
        <v>352</v>
      </c>
      <c r="E72" s="77"/>
      <c r="F72" s="81"/>
      <c r="G72" s="48"/>
      <c r="H72" s="141" t="s">
        <v>225</v>
      </c>
    </row>
    <row r="73" spans="2:8" ht="15">
      <c r="B73" s="129" t="s">
        <v>48</v>
      </c>
      <c r="C73" s="79">
        <f>общее!P74</f>
        <v>198</v>
      </c>
      <c r="D73" s="78"/>
      <c r="E73" s="77"/>
      <c r="F73" s="81"/>
      <c r="G73" s="48"/>
      <c r="H73" s="141" t="s">
        <v>226</v>
      </c>
    </row>
    <row r="74" spans="2:8" ht="15">
      <c r="B74" s="129" t="s">
        <v>49</v>
      </c>
      <c r="C74" s="79">
        <f>общее!P75</f>
        <v>720</v>
      </c>
      <c r="D74" s="78"/>
      <c r="E74" s="77"/>
      <c r="F74" s="81"/>
      <c r="G74" s="48"/>
      <c r="H74" s="141" t="s">
        <v>227</v>
      </c>
    </row>
    <row r="75" spans="2:8" ht="15">
      <c r="B75" s="129" t="s">
        <v>50</v>
      </c>
      <c r="C75" s="79">
        <f>общее!P76</f>
        <v>162</v>
      </c>
      <c r="D75" s="78"/>
      <c r="E75" s="77"/>
      <c r="F75" s="81"/>
      <c r="G75" s="48"/>
      <c r="H75" s="141" t="s">
        <v>228</v>
      </c>
    </row>
    <row r="76" spans="2:8" ht="15">
      <c r="B76" s="129" t="s">
        <v>126</v>
      </c>
      <c r="C76" s="79">
        <f>общее!P77</f>
        <v>1020</v>
      </c>
      <c r="D76" s="78" t="s">
        <v>343</v>
      </c>
      <c r="E76" s="77"/>
      <c r="F76" s="81"/>
      <c r="G76" s="48"/>
      <c r="H76" s="141" t="s">
        <v>229</v>
      </c>
    </row>
    <row r="77" spans="2:8" ht="15">
      <c r="B77" s="129" t="s">
        <v>304</v>
      </c>
      <c r="C77" s="79">
        <f>общее!P78</f>
        <v>300</v>
      </c>
      <c r="D77" s="78" t="s">
        <v>341</v>
      </c>
      <c r="E77" s="77"/>
      <c r="F77" s="77"/>
      <c r="G77" s="77"/>
      <c r="H77" s="160" t="s">
        <v>447</v>
      </c>
    </row>
    <row r="78" spans="2:8" ht="15">
      <c r="B78" s="129" t="s">
        <v>120</v>
      </c>
      <c r="C78" s="79">
        <f>общее!P79</f>
        <v>675</v>
      </c>
      <c r="D78" s="78" t="s">
        <v>341</v>
      </c>
      <c r="E78" s="77"/>
      <c r="F78" s="77"/>
      <c r="G78" s="77"/>
      <c r="H78" s="77"/>
    </row>
    <row r="79" spans="2:8" ht="15">
      <c r="B79" s="129" t="s">
        <v>301</v>
      </c>
      <c r="C79" s="79">
        <f>общее!P80</f>
        <v>1500</v>
      </c>
      <c r="D79" s="78"/>
      <c r="E79" s="77"/>
      <c r="F79" s="77"/>
      <c r="G79" s="77"/>
      <c r="H79" s="77"/>
    </row>
    <row r="80" spans="2:8" ht="15">
      <c r="B80" s="132" t="s">
        <v>319</v>
      </c>
      <c r="C80" s="79">
        <f>общее!P81</f>
        <v>675</v>
      </c>
      <c r="D80" s="78" t="s">
        <v>342</v>
      </c>
      <c r="E80" s="77"/>
      <c r="F80" s="77"/>
      <c r="G80" s="77"/>
      <c r="H80" s="77"/>
    </row>
    <row r="81" spans="2:8" ht="15">
      <c r="B81" s="129" t="s">
        <v>121</v>
      </c>
      <c r="C81" s="79">
        <f>общее!P82</f>
        <v>100</v>
      </c>
      <c r="D81" s="78"/>
      <c r="E81" s="77"/>
      <c r="F81" s="77"/>
      <c r="G81" s="77"/>
      <c r="H81" s="77"/>
    </row>
    <row r="82" spans="2:8" ht="15">
      <c r="B82" s="79" t="s">
        <v>209</v>
      </c>
      <c r="C82" s="79">
        <f>общее!P83</f>
        <v>1300</v>
      </c>
      <c r="D82" s="78"/>
      <c r="E82" s="48"/>
      <c r="F82" s="48"/>
      <c r="G82" s="48"/>
      <c r="H82" s="48"/>
    </row>
    <row r="83" spans="2:8" ht="15">
      <c r="B83" s="76" t="s">
        <v>129</v>
      </c>
      <c r="C83" s="79">
        <f>общее!P84</f>
        <v>14520</v>
      </c>
      <c r="D83" s="78" t="s">
        <v>444</v>
      </c>
      <c r="E83" s="48"/>
      <c r="F83" s="48"/>
      <c r="G83" s="48"/>
      <c r="H83" s="48"/>
    </row>
    <row r="84" spans="1:3" ht="15">
      <c r="A84" s="154" t="s">
        <v>185</v>
      </c>
      <c r="B84" s="76" t="s">
        <v>108</v>
      </c>
      <c r="C84" s="140">
        <f>Супы!H4</f>
        <v>250</v>
      </c>
    </row>
    <row r="85" spans="1:3" ht="15">
      <c r="A85" s="155"/>
      <c r="B85" s="76" t="s">
        <v>109</v>
      </c>
      <c r="C85" s="76">
        <f>Супы!H5</f>
        <v>165</v>
      </c>
    </row>
    <row r="86" spans="1:3" ht="15">
      <c r="A86" s="155"/>
      <c r="B86" s="76" t="s">
        <v>114</v>
      </c>
      <c r="C86" s="76">
        <f>Супы!H6</f>
        <v>50</v>
      </c>
    </row>
    <row r="87" spans="1:3" ht="15">
      <c r="A87" s="155"/>
      <c r="B87" s="76" t="s">
        <v>115</v>
      </c>
      <c r="C87" s="76">
        <f>Супы!H7</f>
        <v>60</v>
      </c>
    </row>
    <row r="88" spans="1:3" ht="15">
      <c r="A88" s="155"/>
      <c r="B88" s="76" t="s">
        <v>110</v>
      </c>
      <c r="C88" s="76">
        <f>Супы!H8</f>
        <v>335</v>
      </c>
    </row>
    <row r="89" spans="1:3" ht="15">
      <c r="A89" s="155"/>
      <c r="B89" s="76" t="s">
        <v>111</v>
      </c>
      <c r="C89" s="76">
        <f>Супы!H9</f>
        <v>140</v>
      </c>
    </row>
    <row r="90" spans="1:3" ht="15">
      <c r="A90" s="155"/>
      <c r="B90" s="76" t="s">
        <v>112</v>
      </c>
      <c r="C90" s="76">
        <f>Супы!H10</f>
        <v>180</v>
      </c>
    </row>
    <row r="91" spans="1:3" ht="15">
      <c r="A91" s="155"/>
      <c r="B91" s="76" t="s">
        <v>101</v>
      </c>
      <c r="C91" s="76">
        <f>Супы!H11</f>
        <v>180</v>
      </c>
    </row>
    <row r="92" spans="1:3" ht="15">
      <c r="A92" s="155"/>
      <c r="B92" s="76" t="s">
        <v>118</v>
      </c>
      <c r="C92" s="76">
        <f>Супы!H12</f>
        <v>100</v>
      </c>
    </row>
    <row r="93" spans="1:3" ht="15">
      <c r="A93" s="155"/>
      <c r="B93" s="76" t="s">
        <v>116</v>
      </c>
      <c r="C93" s="76">
        <f>Супы!H13</f>
        <v>85</v>
      </c>
    </row>
    <row r="94" spans="1:3" ht="15">
      <c r="A94" s="156"/>
      <c r="B94" s="143" t="s">
        <v>117</v>
      </c>
      <c r="C94" s="76">
        <f>Супы!H14</f>
        <v>30</v>
      </c>
    </row>
    <row r="95" spans="2:4" ht="15">
      <c r="B95" s="144" t="s">
        <v>350</v>
      </c>
      <c r="D95" t="s">
        <v>443</v>
      </c>
    </row>
    <row r="96" spans="2:4" ht="15">
      <c r="B96" s="40" t="s">
        <v>351</v>
      </c>
      <c r="D96" t="s">
        <v>442</v>
      </c>
    </row>
    <row r="97" ht="26.25">
      <c r="E97" s="37"/>
    </row>
    <row r="98" spans="2:4" ht="26.25">
      <c r="B98" s="37" t="s">
        <v>71</v>
      </c>
      <c r="C98" t="s">
        <v>131</v>
      </c>
      <c r="D98" s="37">
        <f>SUM(C4:C82)</f>
        <v>80333.2</v>
      </c>
    </row>
    <row r="99" spans="3:4" ht="26.25">
      <c r="C99" t="s">
        <v>130</v>
      </c>
      <c r="D99" s="37">
        <f>SUM(C4:C83)</f>
        <v>94853.2</v>
      </c>
    </row>
    <row r="103" ht="12.75">
      <c r="B103" s="8"/>
    </row>
    <row r="104" ht="12.75">
      <c r="B104" s="8"/>
    </row>
    <row r="966" ht="12.75">
      <c r="J966" s="12"/>
    </row>
    <row r="967" ht="12.75">
      <c r="J967" s="12"/>
    </row>
    <row r="968" ht="12.75">
      <c r="J968" s="12"/>
    </row>
    <row r="969" ht="12.75">
      <c r="J969" s="12"/>
    </row>
    <row r="970" ht="12.75">
      <c r="J970" s="12"/>
    </row>
    <row r="971" ht="12.75">
      <c r="J971" s="12"/>
    </row>
    <row r="972" ht="12.75">
      <c r="J972" s="12"/>
    </row>
    <row r="973" ht="12.75">
      <c r="J973" s="12"/>
    </row>
    <row r="974" ht="12.75">
      <c r="J974" s="12"/>
    </row>
    <row r="975" ht="12.75">
      <c r="J975" s="12"/>
    </row>
    <row r="976" ht="12.75">
      <c r="J976" s="12"/>
    </row>
    <row r="977" ht="12.75">
      <c r="J977" s="12"/>
    </row>
    <row r="978" ht="12.75">
      <c r="J978" s="12"/>
    </row>
    <row r="979" ht="12.75">
      <c r="J979" s="12"/>
    </row>
    <row r="980" ht="12.75">
      <c r="J980" s="12"/>
    </row>
    <row r="981" ht="12.75">
      <c r="J981" s="12"/>
    </row>
    <row r="982" ht="12.75">
      <c r="J982" s="12"/>
    </row>
    <row r="983" ht="12.75">
      <c r="J983" s="12"/>
    </row>
    <row r="984" ht="12.75">
      <c r="J984" s="12"/>
    </row>
    <row r="985" ht="12.75">
      <c r="J985" s="12"/>
    </row>
    <row r="986" ht="12.75">
      <c r="J986" s="12"/>
    </row>
    <row r="987" ht="12.75">
      <c r="J987" s="12"/>
    </row>
    <row r="988" ht="12.75">
      <c r="J988" s="12"/>
    </row>
    <row r="989" ht="12.75">
      <c r="J989" s="12"/>
    </row>
    <row r="990" ht="12.75">
      <c r="J990" s="12"/>
    </row>
    <row r="991" ht="12.75">
      <c r="J991" s="12"/>
    </row>
    <row r="992" ht="12.75">
      <c r="J992" s="12"/>
    </row>
    <row r="993" ht="12.75">
      <c r="J993" s="12"/>
    </row>
    <row r="994" ht="12.75">
      <c r="J994" s="12"/>
    </row>
    <row r="995" ht="12.75">
      <c r="J995" s="12"/>
    </row>
    <row r="996" ht="12.75">
      <c r="J996" s="12"/>
    </row>
    <row r="997" ht="12.75">
      <c r="J997" s="12"/>
    </row>
    <row r="998" ht="12.75">
      <c r="J998" s="12"/>
    </row>
    <row r="999" ht="12.75">
      <c r="J999" s="12"/>
    </row>
    <row r="1000" ht="12.75">
      <c r="J1000" s="12"/>
    </row>
    <row r="1001" ht="12.75">
      <c r="J1001" s="12"/>
    </row>
    <row r="1002" ht="12.75">
      <c r="J1002" s="12"/>
    </row>
    <row r="1003" ht="12.75">
      <c r="J1003" s="12"/>
    </row>
    <row r="1004" ht="12.75">
      <c r="J1004" s="12"/>
    </row>
    <row r="1005" ht="12.75">
      <c r="J1005" s="12"/>
    </row>
    <row r="1006" ht="12.75">
      <c r="J1006" s="12"/>
    </row>
    <row r="1007" ht="12.75">
      <c r="J1007" s="12"/>
    </row>
    <row r="1008" ht="12.75">
      <c r="J1008" s="12"/>
    </row>
    <row r="1009" ht="12.75">
      <c r="J1009" s="12"/>
    </row>
    <row r="1010" ht="12.75">
      <c r="J1010" s="12"/>
    </row>
    <row r="1011" ht="12.75">
      <c r="J1011" s="12"/>
    </row>
    <row r="1012" ht="12.75">
      <c r="J1012" s="12"/>
    </row>
    <row r="1013" ht="12.75">
      <c r="J1013" s="12"/>
    </row>
    <row r="1014" ht="12.75">
      <c r="J1014" s="12"/>
    </row>
    <row r="1015" ht="12.75">
      <c r="J1015" s="12"/>
    </row>
    <row r="1016" ht="12.75">
      <c r="J1016" s="12"/>
    </row>
    <row r="1017" ht="12.75">
      <c r="J1017" s="12"/>
    </row>
    <row r="1018" ht="12.75">
      <c r="J1018" s="12"/>
    </row>
    <row r="1019" ht="12.75">
      <c r="J1019" s="12"/>
    </row>
    <row r="1020" ht="12.75">
      <c r="J1020" s="12"/>
    </row>
    <row r="1021" ht="12.75">
      <c r="J1021" s="12"/>
    </row>
    <row r="1022" ht="12.75">
      <c r="J1022" s="12"/>
    </row>
    <row r="1023" ht="12.75">
      <c r="J1023" s="12"/>
    </row>
    <row r="1024" ht="12.75">
      <c r="J1024" s="12"/>
    </row>
    <row r="1025" ht="12.75">
      <c r="J1025" s="12"/>
    </row>
    <row r="1026" ht="12.75">
      <c r="J1026" s="12"/>
    </row>
    <row r="1027" ht="12.75">
      <c r="J1027" s="12"/>
    </row>
    <row r="1028" ht="12.75">
      <c r="J1028" s="12"/>
    </row>
    <row r="1029" ht="12.75">
      <c r="J1029" s="12"/>
    </row>
    <row r="1030" ht="12.75">
      <c r="J1030" s="12"/>
    </row>
    <row r="1031" ht="12.75">
      <c r="J1031" s="12"/>
    </row>
    <row r="1032" ht="12.75">
      <c r="J1032" s="12"/>
    </row>
    <row r="1033" ht="12.75">
      <c r="J1033" s="12"/>
    </row>
    <row r="1034" ht="12.75">
      <c r="J1034" s="12"/>
    </row>
    <row r="1035" ht="12.75">
      <c r="J1035" s="12"/>
    </row>
    <row r="1036" ht="12.75">
      <c r="J1036" s="12"/>
    </row>
    <row r="1037" ht="12.75">
      <c r="J1037" s="12"/>
    </row>
    <row r="1038" ht="12.75">
      <c r="J1038" s="12"/>
    </row>
    <row r="1039" ht="12.75">
      <c r="J1039" s="12"/>
    </row>
    <row r="1040" ht="12.75">
      <c r="J1040" s="12"/>
    </row>
    <row r="1041" ht="12.75">
      <c r="J1041" s="12"/>
    </row>
    <row r="1042" ht="12.75">
      <c r="J1042" s="12"/>
    </row>
    <row r="1043" ht="12.75">
      <c r="J1043" s="12"/>
    </row>
    <row r="1044" ht="12.75">
      <c r="J1044" s="12"/>
    </row>
    <row r="1045" ht="12.75">
      <c r="J1045" s="12"/>
    </row>
    <row r="1046" ht="12.75">
      <c r="J1046" s="12"/>
    </row>
    <row r="1047" ht="12.75">
      <c r="J1047" s="12"/>
    </row>
    <row r="1048" ht="12.75">
      <c r="J1048" s="12"/>
    </row>
    <row r="1049" ht="12.75">
      <c r="J1049" s="12"/>
    </row>
    <row r="1050" ht="12.75">
      <c r="J1050" s="12"/>
    </row>
    <row r="1051" ht="12.75">
      <c r="J1051" s="12"/>
    </row>
    <row r="1052" ht="12.75">
      <c r="J1052" s="12"/>
    </row>
    <row r="1053" ht="12.75">
      <c r="J1053" s="12"/>
    </row>
    <row r="1054" ht="12.75">
      <c r="J1054" s="12"/>
    </row>
    <row r="1055" ht="12.75">
      <c r="J1055" s="12"/>
    </row>
    <row r="1056" ht="12.75">
      <c r="J1056" s="12"/>
    </row>
    <row r="1057" ht="12.75">
      <c r="J1057" s="12"/>
    </row>
    <row r="1058" ht="12.75">
      <c r="J1058" s="12"/>
    </row>
    <row r="1059" ht="12.75">
      <c r="J1059" s="12"/>
    </row>
    <row r="1060" ht="12.75">
      <c r="J1060" s="12"/>
    </row>
    <row r="1061" ht="12.75">
      <c r="J1061" s="12"/>
    </row>
    <row r="1062" ht="12.75">
      <c r="J1062" s="12"/>
    </row>
    <row r="1063" ht="12.75">
      <c r="J1063" s="12"/>
    </row>
    <row r="1064" ht="12.75">
      <c r="J1064" s="12"/>
    </row>
    <row r="1065" ht="12.75">
      <c r="J1065" s="12"/>
    </row>
    <row r="1066" ht="12.75">
      <c r="J1066" s="12"/>
    </row>
    <row r="1067" ht="12.75">
      <c r="J1067" s="12"/>
    </row>
    <row r="1068" ht="12.75">
      <c r="J1068" s="12"/>
    </row>
    <row r="1069" ht="12.75">
      <c r="J1069" s="12"/>
    </row>
    <row r="1070" ht="12.75">
      <c r="J1070" s="12"/>
    </row>
    <row r="1071" ht="12.75">
      <c r="J1071" s="12"/>
    </row>
    <row r="1072" ht="12.75">
      <c r="J1072" s="12"/>
    </row>
    <row r="1073" ht="12.75">
      <c r="J1073" s="12"/>
    </row>
    <row r="1074" ht="12.75">
      <c r="J1074" s="12"/>
    </row>
    <row r="1075" ht="12.75">
      <c r="J1075" s="12"/>
    </row>
    <row r="1076" ht="12.75">
      <c r="J1076" s="12"/>
    </row>
    <row r="1077" ht="12.75">
      <c r="J1077" s="12"/>
    </row>
    <row r="1078" ht="12.75">
      <c r="J1078" s="12"/>
    </row>
    <row r="1079" ht="12.75">
      <c r="J1079" s="12"/>
    </row>
    <row r="1080" ht="12.75">
      <c r="J1080" s="12"/>
    </row>
    <row r="1081" ht="12.75">
      <c r="J1081" s="12"/>
    </row>
    <row r="1082" ht="12.75">
      <c r="J1082" s="12"/>
    </row>
    <row r="1083" ht="12.75">
      <c r="J1083" s="12"/>
    </row>
    <row r="1084" ht="12.75">
      <c r="J1084" s="12"/>
    </row>
    <row r="1085" ht="12.75">
      <c r="J1085" s="12"/>
    </row>
    <row r="1086" ht="12.75">
      <c r="J1086" s="12"/>
    </row>
    <row r="1087" ht="12.75">
      <c r="J1087" s="12"/>
    </row>
    <row r="1088" ht="12.75">
      <c r="J1088" s="12"/>
    </row>
    <row r="1089" ht="12.75">
      <c r="J1089" s="12"/>
    </row>
    <row r="1090" ht="12.75">
      <c r="J1090" s="12"/>
    </row>
    <row r="1091" ht="12.75">
      <c r="J1091" s="12"/>
    </row>
    <row r="1092" ht="12.75">
      <c r="J1092" s="12"/>
    </row>
    <row r="1093" ht="12.75">
      <c r="J1093" s="12"/>
    </row>
    <row r="1094" ht="12.75">
      <c r="J1094" s="12"/>
    </row>
    <row r="1095" ht="12.75">
      <c r="J1095" s="12"/>
    </row>
    <row r="1096" ht="12.75">
      <c r="J1096" s="12"/>
    </row>
    <row r="1097" ht="12.75">
      <c r="J1097" s="12"/>
    </row>
    <row r="1098" ht="12.75">
      <c r="J1098" s="12"/>
    </row>
    <row r="1099" ht="12.75">
      <c r="J1099" s="12"/>
    </row>
    <row r="1100" ht="12.75">
      <c r="J1100" s="12"/>
    </row>
    <row r="1101" ht="12.75">
      <c r="J1101" s="12"/>
    </row>
    <row r="1102" ht="12.75">
      <c r="J1102" s="12"/>
    </row>
    <row r="1103" ht="12.75">
      <c r="J1103" s="12"/>
    </row>
    <row r="1104" ht="12.75">
      <c r="J1104" s="12"/>
    </row>
    <row r="1105" ht="12.75">
      <c r="J1105" s="12"/>
    </row>
    <row r="1106" ht="12.75">
      <c r="J1106" s="12"/>
    </row>
    <row r="1107" ht="12.75">
      <c r="J1107" s="12"/>
    </row>
    <row r="1108" ht="12.75">
      <c r="J1108" s="12"/>
    </row>
    <row r="1109" ht="12.75">
      <c r="J1109" s="12"/>
    </row>
    <row r="1110" ht="12.75">
      <c r="J1110" s="12"/>
    </row>
    <row r="1111" ht="12.75">
      <c r="J1111" s="12"/>
    </row>
    <row r="1112" ht="12.75">
      <c r="J1112" s="12"/>
    </row>
    <row r="1113" ht="12.75">
      <c r="J1113" s="12"/>
    </row>
    <row r="1114" ht="12.75">
      <c r="J1114" s="12"/>
    </row>
    <row r="1115" ht="12.75">
      <c r="J1115" s="12"/>
    </row>
    <row r="1116" ht="12.75">
      <c r="J1116" s="12"/>
    </row>
    <row r="1117" ht="12.75">
      <c r="J1117" s="12"/>
    </row>
    <row r="1118" ht="12.75">
      <c r="J1118" s="12"/>
    </row>
    <row r="1119" ht="12.75">
      <c r="J1119" s="12"/>
    </row>
    <row r="1120" ht="12.75">
      <c r="J1120" s="12"/>
    </row>
    <row r="1121" ht="12.75">
      <c r="J1121" s="12"/>
    </row>
    <row r="1122" ht="12.75">
      <c r="J1122" s="12"/>
    </row>
    <row r="1123" ht="12.75">
      <c r="J1123" s="12"/>
    </row>
    <row r="1124" ht="12.75">
      <c r="J1124" s="12"/>
    </row>
    <row r="1125" ht="12.75">
      <c r="J1125" s="12"/>
    </row>
    <row r="1126" ht="12.75">
      <c r="J1126" s="12"/>
    </row>
    <row r="1127" ht="12.75">
      <c r="J1127" s="12"/>
    </row>
    <row r="1128" ht="12.75">
      <c r="J1128" s="12"/>
    </row>
    <row r="1129" ht="12.75">
      <c r="J1129" s="12"/>
    </row>
    <row r="1130" ht="12.75">
      <c r="J1130" s="12"/>
    </row>
    <row r="1131" ht="12.75">
      <c r="J1131" s="12"/>
    </row>
    <row r="1132" ht="12.75">
      <c r="J1132" s="12"/>
    </row>
    <row r="1133" ht="12.75">
      <c r="J1133" s="12"/>
    </row>
    <row r="1134" ht="12.75">
      <c r="J1134" s="12"/>
    </row>
    <row r="1135" ht="12.75">
      <c r="J1135" s="12"/>
    </row>
    <row r="1136" ht="12.75">
      <c r="J1136" s="12"/>
    </row>
    <row r="1137" ht="12.75">
      <c r="J1137" s="12"/>
    </row>
    <row r="1138" ht="12.75">
      <c r="J1138" s="12"/>
    </row>
    <row r="1139" ht="12.75">
      <c r="J1139" s="12"/>
    </row>
    <row r="1140" ht="12.75">
      <c r="J1140" s="12"/>
    </row>
    <row r="1141" ht="12.75">
      <c r="J1141" s="12"/>
    </row>
    <row r="1142" ht="12.75">
      <c r="J1142" s="12"/>
    </row>
    <row r="1143" ht="12.75">
      <c r="J1143" s="12"/>
    </row>
    <row r="1144" ht="12.75">
      <c r="J1144" s="12"/>
    </row>
    <row r="1145" ht="12.75">
      <c r="J1145" s="12"/>
    </row>
    <row r="1146" ht="12.75">
      <c r="J1146" s="12"/>
    </row>
    <row r="1147" ht="12.75">
      <c r="J1147" s="12"/>
    </row>
    <row r="1148" ht="12.75">
      <c r="J1148" s="12"/>
    </row>
    <row r="1149" ht="12.75">
      <c r="J1149" s="12"/>
    </row>
    <row r="1150" ht="12.75">
      <c r="J1150" s="12"/>
    </row>
    <row r="1151" ht="12.75">
      <c r="J1151" s="12"/>
    </row>
    <row r="1152" ht="12.75">
      <c r="J1152" s="12"/>
    </row>
    <row r="1153" ht="12.75">
      <c r="J1153" s="12"/>
    </row>
    <row r="1154" ht="12.75">
      <c r="J1154" s="12"/>
    </row>
    <row r="1155" ht="12.75">
      <c r="J1155" s="12"/>
    </row>
    <row r="1156" ht="12.75">
      <c r="J1156" s="12"/>
    </row>
    <row r="1157" ht="12.75">
      <c r="J1157" s="12"/>
    </row>
    <row r="1158" ht="12.75">
      <c r="J1158" s="12"/>
    </row>
    <row r="1159" ht="12.75">
      <c r="J1159" s="12"/>
    </row>
    <row r="1160" ht="12.75">
      <c r="J1160" s="12"/>
    </row>
    <row r="1161" ht="12.75">
      <c r="J1161" s="12"/>
    </row>
    <row r="1162" ht="12.75">
      <c r="J1162" s="12"/>
    </row>
    <row r="1163" ht="12.75">
      <c r="J1163" s="12"/>
    </row>
    <row r="1164" ht="12.75">
      <c r="J1164" s="12"/>
    </row>
    <row r="1165" ht="12.75">
      <c r="J1165" s="12"/>
    </row>
    <row r="1166" ht="12.75">
      <c r="J1166" s="12"/>
    </row>
    <row r="1167" ht="12.75">
      <c r="J1167" s="12"/>
    </row>
    <row r="1168" ht="12.75">
      <c r="J1168" s="12"/>
    </row>
    <row r="1169" ht="12.75">
      <c r="J1169" s="12"/>
    </row>
    <row r="1170" ht="12.75">
      <c r="J1170" s="12"/>
    </row>
    <row r="1171" ht="12.75">
      <c r="J1171" s="12"/>
    </row>
    <row r="1172" ht="12.75">
      <c r="J1172" s="12"/>
    </row>
    <row r="1173" ht="12.75">
      <c r="J1173" s="12"/>
    </row>
    <row r="1174" ht="12.75">
      <c r="J1174" s="12"/>
    </row>
    <row r="1175" ht="12.75">
      <c r="J1175" s="12"/>
    </row>
    <row r="1176" ht="12.75">
      <c r="J1176" s="12"/>
    </row>
    <row r="1177" ht="12.75">
      <c r="J1177" s="12"/>
    </row>
    <row r="1178" ht="12.75">
      <c r="J1178" s="12"/>
    </row>
    <row r="1179" ht="12.75">
      <c r="J1179" s="12"/>
    </row>
    <row r="1180" ht="12.75">
      <c r="J1180" s="12"/>
    </row>
    <row r="1181" ht="12.75">
      <c r="J1181" s="12"/>
    </row>
    <row r="1182" ht="12.75">
      <c r="J1182" s="12"/>
    </row>
    <row r="1183" ht="12.75">
      <c r="J1183" s="12"/>
    </row>
    <row r="1184" ht="12.75">
      <c r="J1184" s="12"/>
    </row>
    <row r="1185" ht="12.75">
      <c r="J1185" s="12"/>
    </row>
    <row r="1186" ht="12.75">
      <c r="J1186" s="12"/>
    </row>
    <row r="1187" ht="12.75">
      <c r="J1187" s="12"/>
    </row>
    <row r="1188" ht="12.75">
      <c r="J1188" s="12"/>
    </row>
    <row r="1189" ht="12.75">
      <c r="J1189" s="12"/>
    </row>
    <row r="1190" ht="12.75">
      <c r="J1190" s="12"/>
    </row>
    <row r="1191" ht="12.75">
      <c r="J1191" s="12"/>
    </row>
    <row r="1192" ht="12.75">
      <c r="J1192" s="12"/>
    </row>
    <row r="1193" ht="12.75">
      <c r="J1193" s="12"/>
    </row>
    <row r="1194" ht="12.75">
      <c r="J1194" s="12"/>
    </row>
    <row r="1195" ht="12.75">
      <c r="J1195" s="12"/>
    </row>
    <row r="1196" ht="12.75">
      <c r="J1196" s="12"/>
    </row>
    <row r="1197" ht="12.75">
      <c r="J1197" s="12"/>
    </row>
    <row r="1198" ht="12.75">
      <c r="J1198" s="12"/>
    </row>
    <row r="1199" ht="12.75">
      <c r="J1199" s="12"/>
    </row>
    <row r="1200" ht="12.75">
      <c r="J1200" s="12"/>
    </row>
    <row r="1201" ht="12.75">
      <c r="J1201" s="12"/>
    </row>
    <row r="1202" ht="12.75">
      <c r="J1202" s="12"/>
    </row>
    <row r="1203" ht="12.75">
      <c r="J1203" s="12"/>
    </row>
    <row r="1204" ht="12.75">
      <c r="J1204" s="12"/>
    </row>
    <row r="1205" ht="12.75">
      <c r="J1205" s="12"/>
    </row>
    <row r="1206" ht="12.75">
      <c r="J1206" s="12"/>
    </row>
    <row r="1207" ht="12.75">
      <c r="J1207" s="12"/>
    </row>
    <row r="1208" ht="12.75">
      <c r="J1208" s="12"/>
    </row>
    <row r="1209" ht="12.75">
      <c r="J1209" s="12"/>
    </row>
    <row r="1210" ht="12.75">
      <c r="J1210" s="12"/>
    </row>
    <row r="1211" ht="12.75">
      <c r="J1211" s="12"/>
    </row>
    <row r="1212" ht="12.75">
      <c r="J1212" s="12"/>
    </row>
    <row r="1213" ht="12.75">
      <c r="J1213" s="12"/>
    </row>
    <row r="1214" ht="12.75">
      <c r="J1214" s="12"/>
    </row>
    <row r="1215" ht="12.75">
      <c r="J1215" s="12"/>
    </row>
    <row r="1216" ht="12.75">
      <c r="J1216" s="12"/>
    </row>
    <row r="1217" ht="12.75">
      <c r="J1217" s="12"/>
    </row>
    <row r="1218" ht="12.75">
      <c r="J1218" s="12"/>
    </row>
    <row r="1219" ht="12.75">
      <c r="J1219" s="12"/>
    </row>
    <row r="1220" ht="12.75">
      <c r="J1220" s="12"/>
    </row>
    <row r="1221" ht="12.75">
      <c r="J1221" s="12"/>
    </row>
    <row r="1222" ht="12.75">
      <c r="J1222" s="12"/>
    </row>
    <row r="1223" ht="12.75">
      <c r="J1223" s="12"/>
    </row>
    <row r="1224" ht="12.75">
      <c r="J1224" s="12"/>
    </row>
    <row r="1225" ht="12.75">
      <c r="J1225" s="12"/>
    </row>
    <row r="1226" ht="12.75">
      <c r="J1226" s="12"/>
    </row>
    <row r="1227" ht="12.75">
      <c r="J1227" s="12"/>
    </row>
    <row r="1228" ht="12.75">
      <c r="J1228" s="12"/>
    </row>
    <row r="1229" ht="12.75">
      <c r="J1229" s="12"/>
    </row>
    <row r="1230" ht="12.75">
      <c r="J1230" s="12"/>
    </row>
    <row r="1231" ht="12.75">
      <c r="J1231" s="12"/>
    </row>
    <row r="1232" ht="12.75">
      <c r="J1232" s="12"/>
    </row>
    <row r="1233" ht="12.75">
      <c r="J1233" s="12"/>
    </row>
    <row r="1234" ht="12.75">
      <c r="J1234" s="12"/>
    </row>
    <row r="1235" ht="12.75">
      <c r="J1235" s="12"/>
    </row>
    <row r="1236" ht="12.75">
      <c r="J1236" s="12"/>
    </row>
    <row r="1237" ht="12.75">
      <c r="J1237" s="12"/>
    </row>
    <row r="1238" ht="12.75">
      <c r="J1238" s="12"/>
    </row>
    <row r="1239" ht="12.75">
      <c r="J1239" s="12"/>
    </row>
    <row r="1240" ht="12.75">
      <c r="J1240" s="12"/>
    </row>
    <row r="1241" ht="12.75">
      <c r="J1241" s="12"/>
    </row>
    <row r="1242" ht="12.75">
      <c r="J1242" s="12"/>
    </row>
    <row r="1243" ht="12.75">
      <c r="J1243" s="12"/>
    </row>
    <row r="1244" ht="12.75">
      <c r="J1244" s="12"/>
    </row>
    <row r="1245" ht="12.75">
      <c r="J1245" s="12"/>
    </row>
    <row r="1246" ht="12.75">
      <c r="J1246" s="12"/>
    </row>
    <row r="1247" ht="12.75">
      <c r="J1247" s="12"/>
    </row>
    <row r="1248" ht="12.75">
      <c r="J1248" s="12"/>
    </row>
    <row r="1249" ht="12.75">
      <c r="J1249" s="12"/>
    </row>
    <row r="1250" ht="12.75">
      <c r="J1250" s="12"/>
    </row>
    <row r="1251" ht="12.75">
      <c r="J1251" s="12"/>
    </row>
    <row r="1252" ht="12.75">
      <c r="J1252" s="12"/>
    </row>
    <row r="1253" ht="12.75">
      <c r="J1253" s="12"/>
    </row>
    <row r="1254" ht="12.75">
      <c r="J1254" s="12"/>
    </row>
    <row r="1255" ht="12.75">
      <c r="J1255" s="12"/>
    </row>
    <row r="1256" ht="12.75">
      <c r="J1256" s="12"/>
    </row>
    <row r="1257" ht="12.75">
      <c r="J1257" s="12"/>
    </row>
    <row r="1258" ht="12.75">
      <c r="J1258" s="12"/>
    </row>
    <row r="1259" ht="12.75">
      <c r="J1259" s="12"/>
    </row>
    <row r="1260" ht="12.75">
      <c r="J1260" s="12"/>
    </row>
    <row r="1261" ht="12.75">
      <c r="J1261" s="12"/>
    </row>
    <row r="1262" ht="12.75">
      <c r="J1262" s="12"/>
    </row>
    <row r="1263" ht="12.75">
      <c r="J1263" s="12"/>
    </row>
    <row r="1264" ht="12.75">
      <c r="J1264" s="12"/>
    </row>
    <row r="1265" ht="12.75">
      <c r="J1265" s="12"/>
    </row>
    <row r="1266" ht="12.75">
      <c r="J1266" s="12"/>
    </row>
    <row r="1267" ht="12.75">
      <c r="J1267" s="12"/>
    </row>
    <row r="1268" ht="12.75">
      <c r="J1268" s="12"/>
    </row>
    <row r="1269" ht="12.75">
      <c r="J1269" s="12"/>
    </row>
    <row r="1270" ht="12.75">
      <c r="J1270" s="12"/>
    </row>
    <row r="1271" ht="12.75">
      <c r="J1271" s="12"/>
    </row>
    <row r="1272" ht="12.75">
      <c r="J1272" s="12"/>
    </row>
    <row r="1273" ht="12.75">
      <c r="J1273" s="12"/>
    </row>
    <row r="1274" ht="12.75">
      <c r="J1274" s="12"/>
    </row>
    <row r="1275" ht="12.75">
      <c r="J1275" s="12"/>
    </row>
    <row r="1276" ht="12.75">
      <c r="J1276" s="12"/>
    </row>
    <row r="1277" ht="12.75">
      <c r="J1277" s="12"/>
    </row>
    <row r="1278" ht="12.75">
      <c r="J1278" s="12"/>
    </row>
    <row r="1279" ht="12.75">
      <c r="J1279" s="12"/>
    </row>
    <row r="1280" ht="12.75">
      <c r="J1280" s="12"/>
    </row>
    <row r="1281" ht="12.75">
      <c r="J1281" s="12"/>
    </row>
    <row r="1282" ht="12.75">
      <c r="J1282" s="12"/>
    </row>
    <row r="1283" ht="12.75">
      <c r="J1283" s="12"/>
    </row>
    <row r="1284" ht="12.75">
      <c r="J1284" s="12"/>
    </row>
    <row r="1285" ht="12.75">
      <c r="J1285" s="12"/>
    </row>
    <row r="1286" ht="12.75">
      <c r="J1286" s="12"/>
    </row>
    <row r="1287" ht="12.75">
      <c r="J1287" s="12"/>
    </row>
    <row r="1288" ht="12.75">
      <c r="J1288" s="12"/>
    </row>
    <row r="1289" ht="12.75">
      <c r="J1289" s="12"/>
    </row>
    <row r="1290" ht="12.75">
      <c r="J1290" s="12"/>
    </row>
    <row r="1291" ht="12.75">
      <c r="J1291" s="12"/>
    </row>
    <row r="1292" ht="12.75">
      <c r="J1292" s="12"/>
    </row>
    <row r="1293" ht="12.75">
      <c r="J1293" s="12"/>
    </row>
    <row r="1294" ht="12.75">
      <c r="J1294" s="12"/>
    </row>
    <row r="1295" ht="12.75">
      <c r="J1295" s="12"/>
    </row>
    <row r="1296" ht="12.75">
      <c r="J1296" s="12"/>
    </row>
    <row r="1297" ht="12.75">
      <c r="J1297" s="12"/>
    </row>
    <row r="1298" ht="12.75">
      <c r="J1298" s="12"/>
    </row>
    <row r="1299" ht="12.75">
      <c r="J1299" s="12"/>
    </row>
    <row r="1300" ht="12.75">
      <c r="J1300" s="12"/>
    </row>
    <row r="1301" ht="12.75">
      <c r="J1301" s="12"/>
    </row>
    <row r="1302" ht="12.75">
      <c r="J1302" s="12"/>
    </row>
    <row r="1303" ht="12.75">
      <c r="J1303" s="12"/>
    </row>
    <row r="1304" ht="12.75">
      <c r="J1304" s="12"/>
    </row>
    <row r="1305" ht="12.75">
      <c r="J1305" s="12"/>
    </row>
    <row r="1306" ht="12.75">
      <c r="J1306" s="12"/>
    </row>
    <row r="1307" ht="12.75">
      <c r="J1307" s="12"/>
    </row>
    <row r="1308" ht="12.75">
      <c r="J1308" s="12"/>
    </row>
    <row r="1309" ht="12.75">
      <c r="J1309" s="12"/>
    </row>
    <row r="1310" ht="12.75">
      <c r="J1310" s="12"/>
    </row>
    <row r="1311" ht="12.75">
      <c r="J1311" s="12"/>
    </row>
    <row r="1312" ht="12.75">
      <c r="J1312" s="12"/>
    </row>
    <row r="1313" ht="12.75">
      <c r="J1313" s="12"/>
    </row>
    <row r="1314" ht="12.75">
      <c r="J1314" s="12"/>
    </row>
    <row r="1315" ht="12.75">
      <c r="J1315" s="12"/>
    </row>
    <row r="1316" ht="12.75">
      <c r="J1316" s="12"/>
    </row>
    <row r="1317" ht="12.75">
      <c r="J1317" s="12"/>
    </row>
    <row r="1318" ht="12.75">
      <c r="J1318" s="12"/>
    </row>
    <row r="1319" ht="12.75">
      <c r="J1319" s="12"/>
    </row>
    <row r="1320" ht="12.75">
      <c r="J1320" s="12"/>
    </row>
    <row r="1321" ht="12.75">
      <c r="J1321" s="12"/>
    </row>
    <row r="1322" ht="12.75">
      <c r="J1322" s="12"/>
    </row>
    <row r="1323" ht="12.75">
      <c r="J1323" s="12"/>
    </row>
    <row r="1324" ht="12.75">
      <c r="J1324" s="12"/>
    </row>
    <row r="1325" ht="12.75">
      <c r="J1325" s="12"/>
    </row>
    <row r="1326" ht="12.75">
      <c r="J1326" s="12"/>
    </row>
    <row r="1327" ht="12.75">
      <c r="J1327" s="12"/>
    </row>
    <row r="1328" ht="12.75">
      <c r="J1328" s="12"/>
    </row>
    <row r="1329" ht="12.75">
      <c r="J1329" s="12"/>
    </row>
    <row r="1330" ht="12.75">
      <c r="J1330" s="12"/>
    </row>
    <row r="1331" ht="12.75">
      <c r="J1331" s="12"/>
    </row>
    <row r="1332" ht="12.75">
      <c r="J1332" s="12"/>
    </row>
    <row r="1333" ht="12.75">
      <c r="J1333" s="12"/>
    </row>
    <row r="1334" ht="12.75">
      <c r="J1334" s="12"/>
    </row>
    <row r="1335" ht="12.75">
      <c r="J1335" s="12"/>
    </row>
    <row r="1336" ht="12.75">
      <c r="J1336" s="12"/>
    </row>
    <row r="1337" ht="12.75">
      <c r="J1337" s="12"/>
    </row>
    <row r="1338" ht="12.75">
      <c r="J1338" s="12"/>
    </row>
    <row r="1339" ht="12.75">
      <c r="J1339" s="12"/>
    </row>
    <row r="1340" ht="12.75">
      <c r="J1340" s="12"/>
    </row>
    <row r="1341" ht="12.75">
      <c r="J1341" s="12"/>
    </row>
    <row r="1342" ht="12.75">
      <c r="J1342" s="12"/>
    </row>
    <row r="1343" ht="12.75">
      <c r="J1343" s="12"/>
    </row>
    <row r="1344" ht="12.75">
      <c r="J1344" s="12"/>
    </row>
    <row r="1345" ht="12.75">
      <c r="J1345" s="12"/>
    </row>
    <row r="1346" ht="12.75">
      <c r="J1346" s="12"/>
    </row>
    <row r="1347" ht="12.75">
      <c r="J1347" s="12"/>
    </row>
    <row r="1348" ht="12.75">
      <c r="J1348" s="12"/>
    </row>
    <row r="1349" ht="12.75">
      <c r="J1349" s="12"/>
    </row>
    <row r="1350" ht="12.75">
      <c r="J1350" s="12"/>
    </row>
    <row r="1351" ht="12.75">
      <c r="J1351" s="12"/>
    </row>
    <row r="1352" ht="12.75">
      <c r="J1352" s="12"/>
    </row>
    <row r="1353" ht="12.75">
      <c r="J1353" s="12"/>
    </row>
    <row r="1354" ht="12.75">
      <c r="J1354" s="12"/>
    </row>
    <row r="1355" ht="12.75">
      <c r="J1355" s="12"/>
    </row>
    <row r="1356" ht="12.75">
      <c r="J1356" s="12"/>
    </row>
    <row r="1357" ht="12.75">
      <c r="J1357" s="12"/>
    </row>
    <row r="1358" ht="12.75">
      <c r="J1358" s="12"/>
    </row>
    <row r="1359" ht="12.75">
      <c r="J1359" s="12"/>
    </row>
    <row r="1360" ht="12.75">
      <c r="J1360" s="12"/>
    </row>
    <row r="1361" ht="12.75">
      <c r="J1361" s="12"/>
    </row>
    <row r="1362" ht="12.75">
      <c r="J1362" s="12"/>
    </row>
    <row r="1363" ht="12.75">
      <c r="J1363" s="12"/>
    </row>
    <row r="1364" ht="12.75">
      <c r="J1364" s="12"/>
    </row>
    <row r="1365" ht="12.75">
      <c r="J1365" s="12"/>
    </row>
    <row r="1366" ht="12.75">
      <c r="J1366" s="12"/>
    </row>
    <row r="1367" ht="12.75">
      <c r="J1367" s="12"/>
    </row>
    <row r="1368" ht="12.75">
      <c r="J1368" s="12"/>
    </row>
    <row r="1369" ht="12.75">
      <c r="J1369" s="12"/>
    </row>
    <row r="1370" ht="12.75">
      <c r="J1370" s="12"/>
    </row>
    <row r="1371" ht="12.75">
      <c r="J1371" s="12"/>
    </row>
    <row r="1372" ht="12.75">
      <c r="J1372" s="12"/>
    </row>
    <row r="1373" ht="12.75">
      <c r="J1373" s="12"/>
    </row>
    <row r="1374" ht="12.75">
      <c r="J1374" s="12"/>
    </row>
    <row r="1375" ht="12.75">
      <c r="J1375" s="12"/>
    </row>
    <row r="1376" ht="12.75">
      <c r="J1376" s="12"/>
    </row>
    <row r="1377" ht="12.75">
      <c r="J1377" s="12"/>
    </row>
    <row r="1378" ht="12.75">
      <c r="J1378" s="12"/>
    </row>
    <row r="1379" ht="12.75">
      <c r="J1379" s="12"/>
    </row>
    <row r="1380" ht="12.75">
      <c r="J1380" s="12"/>
    </row>
    <row r="1381" ht="12.75">
      <c r="J1381" s="12"/>
    </row>
    <row r="1382" ht="12.75">
      <c r="J1382" s="12"/>
    </row>
    <row r="1383" ht="12.75">
      <c r="J1383" s="12"/>
    </row>
    <row r="1384" ht="12.75">
      <c r="J1384" s="12"/>
    </row>
    <row r="1385" ht="12.75">
      <c r="J1385" s="12"/>
    </row>
    <row r="1386" ht="12.75">
      <c r="J1386" s="12"/>
    </row>
    <row r="1387" ht="12.75">
      <c r="J1387" s="12"/>
    </row>
    <row r="1388" ht="12.75">
      <c r="J1388" s="12"/>
    </row>
    <row r="1389" ht="12.75">
      <c r="J1389" s="12"/>
    </row>
    <row r="1390" ht="12.75">
      <c r="J1390" s="12"/>
    </row>
    <row r="1391" ht="12.75">
      <c r="J1391" s="12"/>
    </row>
    <row r="1392" ht="12.75">
      <c r="J1392" s="12"/>
    </row>
    <row r="1393" ht="12.75">
      <c r="J1393" s="12"/>
    </row>
    <row r="1394" ht="12.75">
      <c r="J1394" s="12"/>
    </row>
    <row r="1395" ht="12.75">
      <c r="J1395" s="12"/>
    </row>
    <row r="1396" ht="12.75">
      <c r="J1396" s="12"/>
    </row>
    <row r="1397" ht="12.75">
      <c r="J1397" s="12"/>
    </row>
    <row r="1398" ht="12.75">
      <c r="J1398" s="12"/>
    </row>
    <row r="1399" ht="12.75">
      <c r="J1399" s="12"/>
    </row>
    <row r="1400" ht="12.75">
      <c r="J1400" s="12"/>
    </row>
    <row r="1401" ht="12.75">
      <c r="J1401" s="12"/>
    </row>
    <row r="1402" ht="12.75">
      <c r="J1402" s="12"/>
    </row>
    <row r="1403" ht="12.75">
      <c r="J1403" s="12"/>
    </row>
    <row r="1404" ht="12.75">
      <c r="J1404" s="12"/>
    </row>
    <row r="1405" ht="12.75">
      <c r="J1405" s="12"/>
    </row>
    <row r="1406" ht="12.75">
      <c r="J1406" s="12"/>
    </row>
    <row r="1407" ht="12.75">
      <c r="J1407" s="12"/>
    </row>
    <row r="1408" ht="12.75">
      <c r="J1408" s="12"/>
    </row>
    <row r="1409" ht="12.75">
      <c r="J1409" s="12"/>
    </row>
    <row r="1410" ht="12.75">
      <c r="J1410" s="12"/>
    </row>
    <row r="1411" ht="12.75">
      <c r="J1411" s="12"/>
    </row>
    <row r="1412" ht="12.75">
      <c r="J1412" s="12"/>
    </row>
    <row r="1413" ht="12.75">
      <c r="J1413" s="12"/>
    </row>
    <row r="1414" ht="12.75">
      <c r="J1414" s="12"/>
    </row>
    <row r="1415" ht="12.75">
      <c r="J1415" s="12"/>
    </row>
    <row r="1416" ht="12.75">
      <c r="J1416" s="12"/>
    </row>
    <row r="1417" ht="12.75">
      <c r="J1417" s="12"/>
    </row>
    <row r="1418" ht="12.75">
      <c r="J1418" s="12"/>
    </row>
    <row r="1419" ht="12.75">
      <c r="J1419" s="12"/>
    </row>
    <row r="1420" ht="12.75">
      <c r="J1420" s="12"/>
    </row>
    <row r="1421" ht="12.75">
      <c r="J1421" s="12"/>
    </row>
    <row r="1422" ht="12.75">
      <c r="J1422" s="12"/>
    </row>
    <row r="1423" ht="12.75">
      <c r="J1423" s="12"/>
    </row>
    <row r="1424" ht="12.75">
      <c r="J1424" s="12"/>
    </row>
    <row r="1425" ht="12.75">
      <c r="J1425" s="12"/>
    </row>
    <row r="1426" ht="12.75">
      <c r="J1426" s="12"/>
    </row>
    <row r="1427" ht="12.75">
      <c r="J1427" s="12"/>
    </row>
    <row r="1428" ht="12.75">
      <c r="J1428" s="12"/>
    </row>
    <row r="1429" ht="12.75">
      <c r="J1429" s="12"/>
    </row>
    <row r="1430" ht="12.75">
      <c r="J1430" s="12"/>
    </row>
    <row r="1431" ht="12.75">
      <c r="J1431" s="12"/>
    </row>
    <row r="1432" ht="12.75">
      <c r="J1432" s="12"/>
    </row>
    <row r="1433" ht="12.75">
      <c r="J1433" s="12"/>
    </row>
    <row r="1434" ht="12.75">
      <c r="J1434" s="12"/>
    </row>
    <row r="1435" ht="12.75">
      <c r="J1435" s="12"/>
    </row>
    <row r="1436" ht="12.75">
      <c r="J1436" s="12"/>
    </row>
    <row r="1437" ht="12.75">
      <c r="J1437" s="12"/>
    </row>
    <row r="1438" ht="12.75">
      <c r="J1438" s="12"/>
    </row>
    <row r="1439" ht="12.75">
      <c r="J1439" s="12"/>
    </row>
    <row r="1440" ht="12.75">
      <c r="J1440" s="12"/>
    </row>
    <row r="1441" ht="12.75">
      <c r="J1441" s="12"/>
    </row>
    <row r="1442" ht="12.75">
      <c r="J1442" s="12"/>
    </row>
    <row r="1443" ht="12.75">
      <c r="J1443" s="12"/>
    </row>
    <row r="1444" ht="12.75">
      <c r="J1444" s="12"/>
    </row>
    <row r="1445" ht="12.75">
      <c r="J1445" s="12"/>
    </row>
    <row r="1446" ht="12.75">
      <c r="J1446" s="12"/>
    </row>
    <row r="1447" ht="12.75">
      <c r="J1447" s="12"/>
    </row>
    <row r="1448" ht="12.75">
      <c r="J1448" s="12"/>
    </row>
    <row r="1449" ht="12.75">
      <c r="J1449" s="12"/>
    </row>
    <row r="1450" ht="12.75">
      <c r="J1450" s="12"/>
    </row>
    <row r="1451" ht="12.75">
      <c r="J1451" s="12"/>
    </row>
    <row r="1452" ht="12.75">
      <c r="J1452" s="12"/>
    </row>
    <row r="1453" ht="12.75">
      <c r="J1453" s="12"/>
    </row>
    <row r="1454" ht="12.75">
      <c r="J1454" s="12"/>
    </row>
    <row r="1455" ht="12.75">
      <c r="J1455" s="12"/>
    </row>
    <row r="1456" ht="12.75">
      <c r="J1456" s="12"/>
    </row>
    <row r="1457" ht="12.75">
      <c r="J1457" s="12"/>
    </row>
    <row r="1458" ht="12.75">
      <c r="J1458" s="12"/>
    </row>
    <row r="1459" ht="12.75">
      <c r="J1459" s="12"/>
    </row>
    <row r="1460" ht="12.75">
      <c r="J1460" s="12"/>
    </row>
    <row r="1461" ht="12.75">
      <c r="J1461" s="12"/>
    </row>
    <row r="1462" ht="12.75">
      <c r="J1462" s="12"/>
    </row>
    <row r="1463" ht="12.75">
      <c r="J1463" s="12"/>
    </row>
    <row r="1464" ht="12.75">
      <c r="J1464" s="12"/>
    </row>
    <row r="1465" ht="12.75">
      <c r="J1465" s="12"/>
    </row>
    <row r="1466" ht="12.75">
      <c r="J1466" s="12"/>
    </row>
    <row r="1467" ht="12.75">
      <c r="J1467" s="12"/>
    </row>
    <row r="1468" ht="12.75">
      <c r="J1468" s="12"/>
    </row>
    <row r="1469" ht="12.75">
      <c r="J1469" s="12"/>
    </row>
    <row r="1470" ht="12.75">
      <c r="J1470" s="12"/>
    </row>
    <row r="1471" ht="12.75">
      <c r="J1471" s="12"/>
    </row>
    <row r="1472" ht="12.75">
      <c r="J1472" s="12"/>
    </row>
    <row r="1473" ht="12.75">
      <c r="J1473" s="12"/>
    </row>
    <row r="1474" ht="12.75">
      <c r="J1474" s="12"/>
    </row>
    <row r="1475" ht="12.75">
      <c r="J1475" s="12"/>
    </row>
    <row r="1476" ht="12.75">
      <c r="J1476" s="12"/>
    </row>
    <row r="1477" ht="12.75">
      <c r="J1477" s="12"/>
    </row>
    <row r="1478" ht="12.75">
      <c r="J1478" s="12"/>
    </row>
    <row r="1479" ht="12.75">
      <c r="J1479" s="12"/>
    </row>
    <row r="1480" ht="12.75">
      <c r="J1480" s="12"/>
    </row>
    <row r="1481" ht="12.75">
      <c r="J1481" s="12"/>
    </row>
    <row r="1482" ht="12.75">
      <c r="J1482" s="12"/>
    </row>
    <row r="1483" ht="12.75">
      <c r="J1483" s="12"/>
    </row>
    <row r="1484" ht="12.75">
      <c r="J1484" s="12"/>
    </row>
    <row r="1485" ht="12.75">
      <c r="J1485" s="12"/>
    </row>
    <row r="1486" ht="12.75">
      <c r="J1486" s="12"/>
    </row>
    <row r="1487" ht="12.75">
      <c r="J1487" s="12"/>
    </row>
    <row r="1488" ht="12.75">
      <c r="J1488" s="12"/>
    </row>
    <row r="1489" ht="12.75">
      <c r="J1489" s="12"/>
    </row>
    <row r="1490" ht="12.75">
      <c r="J1490" s="12"/>
    </row>
    <row r="1491" ht="12.75">
      <c r="J1491" s="12"/>
    </row>
    <row r="1492" ht="12.75">
      <c r="J1492" s="12"/>
    </row>
    <row r="1493" ht="12.75">
      <c r="J1493" s="12"/>
    </row>
    <row r="1494" ht="12.75">
      <c r="J1494" s="12"/>
    </row>
    <row r="1495" ht="12.75">
      <c r="J1495" s="12"/>
    </row>
    <row r="1496" ht="12.75">
      <c r="J1496" s="12"/>
    </row>
    <row r="1497" ht="12.75">
      <c r="J1497" s="12"/>
    </row>
    <row r="1498" ht="12.75">
      <c r="J1498" s="12"/>
    </row>
    <row r="1499" ht="12.75">
      <c r="J1499" s="12"/>
    </row>
    <row r="1500" ht="12.75">
      <c r="J1500" s="12"/>
    </row>
    <row r="1501" ht="12.75">
      <c r="J1501" s="12"/>
    </row>
    <row r="1502" ht="12.75">
      <c r="J1502" s="12"/>
    </row>
    <row r="1503" ht="12.75">
      <c r="J1503" s="12"/>
    </row>
    <row r="1504" ht="12.75">
      <c r="J1504" s="12"/>
    </row>
    <row r="1505" ht="12.75">
      <c r="J1505" s="12"/>
    </row>
    <row r="1506" ht="12.75">
      <c r="J1506" s="12"/>
    </row>
    <row r="1507" ht="12.75">
      <c r="J1507" s="12"/>
    </row>
    <row r="1508" ht="12.75">
      <c r="J1508" s="12"/>
    </row>
    <row r="1509" ht="12.75">
      <c r="J1509" s="12"/>
    </row>
    <row r="1510" ht="12.75">
      <c r="J1510" s="12"/>
    </row>
    <row r="1511" ht="12.75">
      <c r="J1511" s="12"/>
    </row>
    <row r="1512" ht="12.75">
      <c r="J1512" s="12"/>
    </row>
    <row r="1513" ht="12.75">
      <c r="J1513" s="12"/>
    </row>
    <row r="1514" ht="12.75">
      <c r="J1514" s="12"/>
    </row>
    <row r="1515" ht="12.75">
      <c r="J1515" s="12"/>
    </row>
    <row r="1516" ht="12.75">
      <c r="J1516" s="12"/>
    </row>
    <row r="1517" ht="12.75">
      <c r="J1517" s="12"/>
    </row>
    <row r="1518" ht="12.75">
      <c r="J1518" s="12"/>
    </row>
    <row r="1519" ht="12.75">
      <c r="J1519" s="12"/>
    </row>
    <row r="1520" ht="12.75">
      <c r="J1520" s="12"/>
    </row>
    <row r="1521" ht="12.75">
      <c r="J1521" s="12"/>
    </row>
    <row r="1522" ht="12.75">
      <c r="J1522" s="12"/>
    </row>
    <row r="1523" ht="12.75">
      <c r="J1523" s="12"/>
    </row>
    <row r="1524" ht="12.75">
      <c r="J1524" s="12"/>
    </row>
    <row r="1525" ht="12.75">
      <c r="J1525" s="12"/>
    </row>
    <row r="1526" ht="12.75">
      <c r="J1526" s="12"/>
    </row>
    <row r="1527" ht="12.75">
      <c r="J1527" s="12"/>
    </row>
    <row r="1528" ht="12.75">
      <c r="J1528" s="12"/>
    </row>
    <row r="1529" ht="12.75">
      <c r="J1529" s="12"/>
    </row>
    <row r="1530" ht="12.75">
      <c r="J1530" s="12"/>
    </row>
    <row r="1531" ht="12.75">
      <c r="J1531" s="12"/>
    </row>
    <row r="1532" ht="12.75">
      <c r="J1532" s="12"/>
    </row>
    <row r="1533" ht="12.75">
      <c r="J1533" s="12"/>
    </row>
    <row r="1534" ht="12.75">
      <c r="J1534" s="12"/>
    </row>
    <row r="1535" ht="12.75">
      <c r="J1535" s="12"/>
    </row>
    <row r="1536" ht="12.75">
      <c r="J1536" s="12"/>
    </row>
    <row r="1537" ht="12.75">
      <c r="J1537" s="12"/>
    </row>
    <row r="1538" ht="12.75">
      <c r="J1538" s="12"/>
    </row>
    <row r="1539" ht="12.75">
      <c r="J1539" s="12"/>
    </row>
    <row r="1540" ht="12.75">
      <c r="J1540" s="12"/>
    </row>
    <row r="1541" ht="12.75">
      <c r="J1541" s="12"/>
    </row>
    <row r="1542" ht="12.75">
      <c r="J1542" s="12"/>
    </row>
    <row r="1543" ht="12.75">
      <c r="J1543" s="12"/>
    </row>
    <row r="1544" ht="12.75">
      <c r="J1544" s="12"/>
    </row>
    <row r="1545" ht="12.75">
      <c r="J1545" s="12"/>
    </row>
    <row r="1546" ht="12.75">
      <c r="J1546" s="12"/>
    </row>
    <row r="1547" ht="12.75">
      <c r="J1547" s="12"/>
    </row>
    <row r="1548" ht="12.75">
      <c r="J1548" s="12"/>
    </row>
    <row r="1549" ht="12.75">
      <c r="J1549" s="12"/>
    </row>
    <row r="1550" ht="12.75">
      <c r="J1550" s="12"/>
    </row>
    <row r="1551" ht="12.75">
      <c r="J1551" s="12"/>
    </row>
    <row r="1552" ht="12.75">
      <c r="J1552" s="12"/>
    </row>
    <row r="1553" ht="12.75">
      <c r="J1553" s="12"/>
    </row>
    <row r="1554" ht="12.75">
      <c r="J1554" s="12"/>
    </row>
    <row r="1555" ht="12.75">
      <c r="J1555" s="12"/>
    </row>
    <row r="1556" ht="12.75">
      <c r="J1556" s="12"/>
    </row>
    <row r="1557" ht="12.75">
      <c r="J1557" s="12"/>
    </row>
    <row r="1558" ht="12.75">
      <c r="J1558" s="12"/>
    </row>
    <row r="1559" ht="12.75">
      <c r="J1559" s="12"/>
    </row>
    <row r="1560" ht="12.75">
      <c r="J1560" s="12"/>
    </row>
    <row r="1561" ht="12.75">
      <c r="J1561" s="12"/>
    </row>
    <row r="1562" ht="12.75">
      <c r="J1562" s="12"/>
    </row>
    <row r="1563" ht="12.75">
      <c r="J1563" s="12"/>
    </row>
    <row r="1564" ht="12.75">
      <c r="J1564" s="12"/>
    </row>
    <row r="1565" ht="12.75">
      <c r="J1565" s="12"/>
    </row>
    <row r="1566" ht="12.75">
      <c r="J1566" s="12"/>
    </row>
    <row r="1567" ht="12.75">
      <c r="J1567" s="12"/>
    </row>
    <row r="1568" ht="12.75">
      <c r="J1568" s="12"/>
    </row>
    <row r="1569" ht="12.75">
      <c r="J1569" s="12"/>
    </row>
    <row r="1570" ht="12.75">
      <c r="J1570" s="12"/>
    </row>
    <row r="1571" ht="12.75">
      <c r="J1571" s="12"/>
    </row>
    <row r="1572" ht="12.75">
      <c r="J1572" s="12"/>
    </row>
    <row r="1573" ht="12.75">
      <c r="J1573" s="12"/>
    </row>
    <row r="1574" ht="12.75">
      <c r="J1574" s="12"/>
    </row>
    <row r="1575" ht="12.75">
      <c r="J1575" s="12"/>
    </row>
    <row r="1576" ht="12.75">
      <c r="J1576" s="12"/>
    </row>
    <row r="1577" ht="12.75">
      <c r="J1577" s="12"/>
    </row>
    <row r="1578" ht="12.75">
      <c r="J1578" s="12"/>
    </row>
    <row r="1579" ht="12.75">
      <c r="J1579" s="12"/>
    </row>
    <row r="1580" ht="12.75">
      <c r="J1580" s="12"/>
    </row>
    <row r="1581" ht="12.75">
      <c r="J1581" s="12"/>
    </row>
    <row r="1582" ht="12.75">
      <c r="J1582" s="12"/>
    </row>
    <row r="1583" ht="12.75">
      <c r="J1583" s="12"/>
    </row>
    <row r="1584" ht="12.75">
      <c r="J1584" s="12"/>
    </row>
    <row r="1585" ht="12.75">
      <c r="J1585" s="12"/>
    </row>
    <row r="1586" ht="12.75">
      <c r="J1586" s="12"/>
    </row>
    <row r="1587" ht="12.75">
      <c r="J1587" s="12"/>
    </row>
    <row r="1588" ht="12.75">
      <c r="J1588" s="12"/>
    </row>
    <row r="1589" ht="12.75">
      <c r="J1589" s="12"/>
    </row>
    <row r="1590" ht="12.75">
      <c r="J1590" s="12"/>
    </row>
    <row r="1591" ht="12.75">
      <c r="J1591" s="12"/>
    </row>
    <row r="1592" ht="12.75">
      <c r="J1592" s="12"/>
    </row>
    <row r="1593" ht="12.75">
      <c r="J1593" s="12"/>
    </row>
    <row r="1594" ht="12.75">
      <c r="J1594" s="12"/>
    </row>
    <row r="1595" ht="12.75">
      <c r="J1595" s="12"/>
    </row>
    <row r="1596" ht="12.75">
      <c r="J1596" s="12"/>
    </row>
    <row r="1597" ht="12.75">
      <c r="J1597" s="12"/>
    </row>
    <row r="1598" ht="12.75">
      <c r="J1598" s="12"/>
    </row>
    <row r="1599" ht="12.75">
      <c r="J1599" s="12"/>
    </row>
    <row r="1600" ht="12.75">
      <c r="J1600" s="12"/>
    </row>
    <row r="1601" ht="12.75">
      <c r="J1601" s="12"/>
    </row>
    <row r="1602" ht="12.75">
      <c r="J1602" s="12"/>
    </row>
    <row r="1603" ht="12.75">
      <c r="J1603" s="12"/>
    </row>
    <row r="1604" ht="12.75">
      <c r="J1604" s="12"/>
    </row>
    <row r="1605" ht="12.75">
      <c r="J1605" s="12"/>
    </row>
    <row r="1606" ht="12.75">
      <c r="J1606" s="12"/>
    </row>
    <row r="1607" ht="12.75">
      <c r="J1607" s="12"/>
    </row>
    <row r="1608" ht="12.75">
      <c r="J1608" s="12"/>
    </row>
    <row r="1609" ht="12.75">
      <c r="J1609" s="12"/>
    </row>
    <row r="1610" ht="12.75">
      <c r="J1610" s="12"/>
    </row>
    <row r="1611" ht="12.75">
      <c r="J1611" s="12"/>
    </row>
    <row r="1612" ht="12.75">
      <c r="J1612" s="12"/>
    </row>
    <row r="1613" ht="12.75">
      <c r="J1613" s="12"/>
    </row>
    <row r="1614" ht="12.75">
      <c r="J1614" s="12"/>
    </row>
    <row r="1615" ht="12.75">
      <c r="J1615" s="12"/>
    </row>
    <row r="1616" ht="12.75">
      <c r="J1616" s="12"/>
    </row>
    <row r="1617" ht="12.75">
      <c r="J1617" s="12"/>
    </row>
    <row r="1618" ht="12.75">
      <c r="J1618" s="12"/>
    </row>
    <row r="1619" ht="12.75">
      <c r="J1619" s="12"/>
    </row>
    <row r="1620" ht="12.75">
      <c r="J1620" s="12"/>
    </row>
    <row r="1621" ht="12.75">
      <c r="J1621" s="12"/>
    </row>
    <row r="1622" ht="12.75">
      <c r="J1622" s="12"/>
    </row>
    <row r="1623" ht="12.75">
      <c r="J1623" s="12"/>
    </row>
    <row r="1624" ht="12.75">
      <c r="J1624" s="12"/>
    </row>
    <row r="1625" ht="12.75">
      <c r="J1625" s="12"/>
    </row>
    <row r="1626" ht="12.75">
      <c r="J1626" s="12"/>
    </row>
    <row r="1627" ht="12.75">
      <c r="J1627" s="12"/>
    </row>
    <row r="1628" ht="12.75">
      <c r="J1628" s="12"/>
    </row>
    <row r="1629" ht="12.75">
      <c r="J1629" s="12"/>
    </row>
    <row r="1630" ht="12.75">
      <c r="J1630" s="12"/>
    </row>
    <row r="1631" ht="12.75">
      <c r="J1631" s="12"/>
    </row>
    <row r="1632" ht="12.75">
      <c r="J1632" s="12"/>
    </row>
    <row r="1633" ht="12.75">
      <c r="J1633" s="12"/>
    </row>
    <row r="1634" ht="12.75">
      <c r="J1634" s="12"/>
    </row>
    <row r="1635" ht="12.75">
      <c r="J1635" s="12"/>
    </row>
    <row r="1636" ht="12.75">
      <c r="J1636" s="12"/>
    </row>
    <row r="1637" ht="12.75">
      <c r="J1637" s="12"/>
    </row>
    <row r="1638" ht="12.75">
      <c r="J1638" s="12"/>
    </row>
    <row r="1639" ht="12.75">
      <c r="J1639" s="12"/>
    </row>
    <row r="1640" ht="12.75">
      <c r="J1640" s="12"/>
    </row>
    <row r="1641" ht="12.75">
      <c r="J1641" s="12"/>
    </row>
    <row r="1642" ht="12.75">
      <c r="J1642" s="12"/>
    </row>
    <row r="1643" ht="12.75">
      <c r="J1643" s="12"/>
    </row>
    <row r="1644" ht="12.75">
      <c r="J1644" s="12"/>
    </row>
    <row r="1645" ht="12.75">
      <c r="J1645" s="12"/>
    </row>
    <row r="1646" ht="12.75">
      <c r="J1646" s="12"/>
    </row>
    <row r="1647" ht="12.75">
      <c r="J1647" s="12"/>
    </row>
    <row r="1648" ht="12.75">
      <c r="J1648" s="12"/>
    </row>
    <row r="1649" ht="12.75">
      <c r="J1649" s="12"/>
    </row>
    <row r="1650" ht="12.75">
      <c r="J1650" s="12"/>
    </row>
    <row r="1651" ht="12.75">
      <c r="J1651" s="12"/>
    </row>
    <row r="1652" ht="12.75">
      <c r="J1652" s="12"/>
    </row>
    <row r="1653" ht="12.75">
      <c r="J1653" s="12"/>
    </row>
    <row r="1654" ht="12.75">
      <c r="J1654" s="12"/>
    </row>
    <row r="1655" ht="12.75">
      <c r="J1655" s="12"/>
    </row>
    <row r="1656" ht="12.75">
      <c r="J1656" s="12"/>
    </row>
    <row r="1657" ht="12.75">
      <c r="J1657" s="12"/>
    </row>
    <row r="1658" ht="12.75">
      <c r="J1658" s="12"/>
    </row>
    <row r="1659" ht="12.75">
      <c r="J1659" s="12"/>
    </row>
    <row r="1660" ht="12.75">
      <c r="J1660" s="12"/>
    </row>
    <row r="1661" ht="12.75">
      <c r="J1661" s="12"/>
    </row>
    <row r="1662" ht="12.75">
      <c r="J1662" s="12"/>
    </row>
    <row r="1663" ht="12.75">
      <c r="J1663" s="12"/>
    </row>
    <row r="1664" ht="12.75">
      <c r="J1664" s="12"/>
    </row>
    <row r="1665" ht="12.75">
      <c r="J1665" s="12"/>
    </row>
    <row r="1666" ht="12.75">
      <c r="J1666" s="12"/>
    </row>
    <row r="1667" ht="12.75">
      <c r="J1667" s="12"/>
    </row>
    <row r="1668" ht="12.75">
      <c r="J1668" s="12"/>
    </row>
    <row r="1669" ht="12.75">
      <c r="J1669" s="12"/>
    </row>
    <row r="1670" ht="12.75">
      <c r="J1670" s="12"/>
    </row>
    <row r="1671" ht="12.75">
      <c r="J1671" s="12"/>
    </row>
  </sheetData>
  <sheetProtection/>
  <mergeCells count="1">
    <mergeCell ref="A84:A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8" sqref="C8"/>
    </sheetView>
  </sheetViews>
  <sheetFormatPr defaultColWidth="9.00390625" defaultRowHeight="12.75"/>
  <sheetData>
    <row r="1" ht="12.75">
      <c r="B1" s="51" t="s">
        <v>162</v>
      </c>
    </row>
    <row r="2" spans="2:7" ht="12.75">
      <c r="B2" t="s">
        <v>103</v>
      </c>
      <c r="C2">
        <v>1</v>
      </c>
      <c r="D2">
        <v>1</v>
      </c>
      <c r="E2">
        <v>1</v>
      </c>
      <c r="F2">
        <v>1</v>
      </c>
      <c r="G2">
        <v>1</v>
      </c>
    </row>
    <row r="3" spans="1:8" ht="12.75">
      <c r="A3" s="48"/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113</v>
      </c>
      <c r="G3" s="48" t="s">
        <v>330</v>
      </c>
      <c r="H3" s="48" t="s">
        <v>102</v>
      </c>
    </row>
    <row r="4" spans="1:10" ht="12.75">
      <c r="A4" s="48">
        <v>1</v>
      </c>
      <c r="B4" s="48" t="s">
        <v>108</v>
      </c>
      <c r="C4" s="80"/>
      <c r="D4" s="80">
        <v>130</v>
      </c>
      <c r="E4" s="80">
        <v>45</v>
      </c>
      <c r="F4" s="80"/>
      <c r="G4" s="80">
        <v>75</v>
      </c>
      <c r="H4" s="80">
        <f>$C$2*C4+$D$2*D4+$E$2*E4+$F$2*F4+$G$2*G4</f>
        <v>250</v>
      </c>
      <c r="I4" s="52"/>
      <c r="J4" s="52"/>
    </row>
    <row r="5" spans="1:9" ht="12.75">
      <c r="A5" s="48">
        <v>2</v>
      </c>
      <c r="B5" s="48" t="s">
        <v>109</v>
      </c>
      <c r="C5" s="80"/>
      <c r="D5" s="80"/>
      <c r="E5" s="80">
        <v>100</v>
      </c>
      <c r="F5" s="80"/>
      <c r="G5" s="80">
        <v>65</v>
      </c>
      <c r="H5" s="80">
        <f aca="true" t="shared" si="0" ref="H5:H14">$C$2*C5+$D$2*D5+$E$2*E5+$F$2*F5+$G$2*G5</f>
        <v>165</v>
      </c>
      <c r="I5" s="52"/>
    </row>
    <row r="6" spans="1:9" ht="12.75">
      <c r="A6" s="48">
        <v>3</v>
      </c>
      <c r="B6" s="48" t="s">
        <v>114</v>
      </c>
      <c r="C6" s="80"/>
      <c r="D6" s="80"/>
      <c r="E6" s="80"/>
      <c r="F6" s="80">
        <v>50</v>
      </c>
      <c r="G6" s="80"/>
      <c r="H6" s="80">
        <f t="shared" si="0"/>
        <v>50</v>
      </c>
      <c r="I6" s="52"/>
    </row>
    <row r="7" spans="1:9" ht="12.75">
      <c r="A7" s="48">
        <v>4</v>
      </c>
      <c r="B7" s="48" t="s">
        <v>115</v>
      </c>
      <c r="C7" s="80"/>
      <c r="D7" s="80"/>
      <c r="E7" s="80">
        <v>20</v>
      </c>
      <c r="F7" s="80">
        <v>40</v>
      </c>
      <c r="G7" s="80"/>
      <c r="H7" s="80">
        <f t="shared" si="0"/>
        <v>60</v>
      </c>
      <c r="I7" s="52"/>
    </row>
    <row r="8" spans="1:9" ht="12.75">
      <c r="A8" s="48">
        <v>5</v>
      </c>
      <c r="B8" s="48" t="s">
        <v>110</v>
      </c>
      <c r="C8" s="80">
        <v>70</v>
      </c>
      <c r="D8" s="80">
        <v>55</v>
      </c>
      <c r="E8" s="80">
        <v>45</v>
      </c>
      <c r="F8" s="80">
        <v>85</v>
      </c>
      <c r="G8" s="80">
        <v>80</v>
      </c>
      <c r="H8" s="80">
        <f t="shared" si="0"/>
        <v>335</v>
      </c>
      <c r="I8" s="52"/>
    </row>
    <row r="9" spans="1:10" ht="12.75">
      <c r="A9" s="48">
        <v>6</v>
      </c>
      <c r="B9" s="48" t="s">
        <v>111</v>
      </c>
      <c r="C9" s="80">
        <v>55</v>
      </c>
      <c r="D9" s="80">
        <v>45</v>
      </c>
      <c r="E9" s="80">
        <v>40</v>
      </c>
      <c r="F9" s="80"/>
      <c r="G9" s="80"/>
      <c r="H9" s="80">
        <f t="shared" si="0"/>
        <v>140</v>
      </c>
      <c r="I9" s="52"/>
      <c r="J9" s="52"/>
    </row>
    <row r="10" spans="1:10" ht="12.75">
      <c r="A10" s="48">
        <v>7</v>
      </c>
      <c r="B10" s="48" t="s">
        <v>112</v>
      </c>
      <c r="C10" s="80">
        <v>40</v>
      </c>
      <c r="D10" s="80">
        <v>40</v>
      </c>
      <c r="E10" s="80">
        <v>30</v>
      </c>
      <c r="F10" s="80">
        <v>40</v>
      </c>
      <c r="G10" s="80">
        <v>30</v>
      </c>
      <c r="H10" s="80">
        <f t="shared" si="0"/>
        <v>180</v>
      </c>
      <c r="I10" s="52"/>
      <c r="J10" s="52"/>
    </row>
    <row r="11" spans="1:8" ht="12.75">
      <c r="A11" s="48">
        <v>8</v>
      </c>
      <c r="B11" s="48" t="s">
        <v>101</v>
      </c>
      <c r="C11" s="80">
        <v>100</v>
      </c>
      <c r="D11" s="80"/>
      <c r="E11" s="80"/>
      <c r="F11" s="80"/>
      <c r="G11" s="80">
        <v>80</v>
      </c>
      <c r="H11" s="80">
        <f t="shared" si="0"/>
        <v>180</v>
      </c>
    </row>
    <row r="12" spans="1:8" ht="12.75">
      <c r="A12" s="48">
        <v>9</v>
      </c>
      <c r="B12" s="48" t="s">
        <v>118</v>
      </c>
      <c r="C12" s="80"/>
      <c r="D12" s="80"/>
      <c r="E12" s="80"/>
      <c r="F12" s="80">
        <v>100</v>
      </c>
      <c r="G12" s="80"/>
      <c r="H12" s="80">
        <f t="shared" si="0"/>
        <v>100</v>
      </c>
    </row>
    <row r="13" spans="1:8" ht="12.75">
      <c r="A13" s="48">
        <v>10</v>
      </c>
      <c r="B13" s="48" t="s">
        <v>116</v>
      </c>
      <c r="C13" s="80">
        <v>30</v>
      </c>
      <c r="D13" s="80">
        <v>15</v>
      </c>
      <c r="E13" s="80">
        <v>15</v>
      </c>
      <c r="F13" s="80">
        <v>15</v>
      </c>
      <c r="G13" s="80">
        <v>10</v>
      </c>
      <c r="H13" s="80">
        <f t="shared" si="0"/>
        <v>85</v>
      </c>
    </row>
    <row r="14" spans="1:8" ht="12.75">
      <c r="A14" s="48">
        <v>11</v>
      </c>
      <c r="B14" s="48" t="s">
        <v>117</v>
      </c>
      <c r="C14" s="80"/>
      <c r="D14" s="80">
        <v>15</v>
      </c>
      <c r="E14" s="80">
        <v>15</v>
      </c>
      <c r="F14" s="80"/>
      <c r="G14" s="80"/>
      <c r="H14" s="80">
        <f t="shared" si="0"/>
        <v>30</v>
      </c>
    </row>
    <row r="15" spans="1:8" ht="12.75">
      <c r="A15" s="48"/>
      <c r="B15" s="48" t="s">
        <v>102</v>
      </c>
      <c r="C15" s="80">
        <f>SUM(C4:C14)</f>
        <v>295</v>
      </c>
      <c r="D15" s="80">
        <f>SUM(D4:D14)</f>
        <v>300</v>
      </c>
      <c r="E15" s="80">
        <f>SUM(E4:E14)</f>
        <v>310</v>
      </c>
      <c r="F15" s="80">
        <f>SUM(F4:F14)</f>
        <v>330</v>
      </c>
      <c r="G15" s="80">
        <f>SUM(G4:G14)</f>
        <v>340</v>
      </c>
      <c r="H15" s="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Леночка</dc:creator>
  <cp:keywords/>
  <dc:description/>
  <cp:lastModifiedBy>sge</cp:lastModifiedBy>
  <cp:lastPrinted>2012-06-29T08:59:46Z</cp:lastPrinted>
  <dcterms:created xsi:type="dcterms:W3CDTF">2007-07-08T11:23:54Z</dcterms:created>
  <dcterms:modified xsi:type="dcterms:W3CDTF">2012-07-06T13:58:38Z</dcterms:modified>
  <cp:category/>
  <cp:version/>
  <cp:contentType/>
  <cp:contentStatus/>
</cp:coreProperties>
</file>